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15" firstSheet="1" activeTab="11"/>
  </bookViews>
  <sheets>
    <sheet name="JAN" sheetId="1" r:id="rId1"/>
    <sheet name="FEV" sheetId="2" r:id="rId2"/>
    <sheet name="MAR" sheetId="3" r:id="rId3"/>
    <sheet name="ABR" sheetId="4" r:id="rId4"/>
    <sheet name="MAIO" sheetId="5" r:id="rId5"/>
    <sheet name="JUN" sheetId="6" r:id="rId6"/>
    <sheet name="JUL" sheetId="7" r:id="rId7"/>
    <sheet name="AGO" sheetId="8" r:id="rId8"/>
    <sheet name="SET" sheetId="9" r:id="rId9"/>
    <sheet name="OUT" sheetId="10" r:id="rId10"/>
    <sheet name="NOV" sheetId="11" r:id="rId11"/>
    <sheet name="DEZ" sheetId="12" r:id="rId12"/>
  </sheets>
  <definedNames/>
  <calcPr fullCalcOnLoad="1"/>
</workbook>
</file>

<file path=xl/sharedStrings.xml><?xml version="1.0" encoding="utf-8"?>
<sst xmlns="http://schemas.openxmlformats.org/spreadsheetml/2006/main" count="1773" uniqueCount="101">
  <si>
    <t>GRUPO DE PLANEJAMENTO E CONTROLE - GPC</t>
  </si>
  <si>
    <t>ÁREA DE INFORMAÇÕES</t>
  </si>
  <si>
    <t>UNIDADES</t>
  </si>
  <si>
    <t>GRADUAÇÃO</t>
  </si>
  <si>
    <t>PÓS-GRADUAÇÃO</t>
  </si>
  <si>
    <t>Nº DE TÉCNICO ADMINISTRATIVO</t>
  </si>
  <si>
    <t>Nº DE ALUNOS</t>
  </si>
  <si>
    <t>Nº DE TURMAS</t>
  </si>
  <si>
    <t>Nº DE CURSOS</t>
  </si>
  <si>
    <t>EFETIVOS</t>
  </si>
  <si>
    <t>TEMP.</t>
  </si>
  <si>
    <t>DOUTORES</t>
  </si>
  <si>
    <t>PÓS-DOUTORES</t>
  </si>
  <si>
    <t>TOTAL</t>
  </si>
  <si>
    <t>Campus de Cascavel</t>
  </si>
  <si>
    <t>Campus de Foz do Iguaçu</t>
  </si>
  <si>
    <t>Campus de Francisco Beltrão</t>
  </si>
  <si>
    <t>Campus de Marechal Cândido Rondon</t>
  </si>
  <si>
    <t>Campus de Toledo</t>
  </si>
  <si>
    <t>Reitoria</t>
  </si>
  <si>
    <t>-</t>
  </si>
  <si>
    <t>,</t>
  </si>
  <si>
    <t>Hospital Universitário - Regidos pela CLT</t>
  </si>
  <si>
    <t>SUB-TOTAL</t>
  </si>
  <si>
    <t xml:space="preserve">EXTENSÃO  </t>
  </si>
  <si>
    <t>Medianeira - Administração</t>
  </si>
  <si>
    <t>MESTRADO DA INSTITUIÇÃO</t>
  </si>
  <si>
    <t>Mestrado em Agronomia (Rondon)</t>
  </si>
  <si>
    <t>Mestrado em EngªAgrícola (Cascavel)</t>
  </si>
  <si>
    <t>Mestrado em Letras (Cascavel)</t>
  </si>
  <si>
    <t>Mestrado em Economia (Toledo)</t>
  </si>
  <si>
    <t>TOTAL DE CURSOS</t>
  </si>
  <si>
    <t>(Distribuídos nos cinco campi)</t>
  </si>
  <si>
    <t>TOTAL DE TURMAS</t>
  </si>
  <si>
    <t>TOTAL DE DOCENTES EFETIVOS</t>
  </si>
  <si>
    <t>TOTAL DE DOCENTES TEMPORÁRIOS</t>
  </si>
  <si>
    <t>TOTAL DE DOCENTES EM REGIME ESPECIAL</t>
  </si>
  <si>
    <t>*O nº de alunos de pós no HU refere-se aos médicos residentes</t>
  </si>
  <si>
    <t>Mestrado em Filosofia (Toledo)</t>
  </si>
  <si>
    <t>(59 regulares + 7extensões)</t>
  </si>
  <si>
    <t>GRAD.</t>
  </si>
  <si>
    <t>ESP.</t>
  </si>
  <si>
    <t>MEST.</t>
  </si>
  <si>
    <t>DADOS SOBRE A UNIOESTE - JUNHO/2005</t>
  </si>
  <si>
    <t>DADOS SOBRE A UNIOESTE - JULHO/2005</t>
  </si>
  <si>
    <t>Hospital Universitário - Regidos pela CLT/EFETIVOS E CRES/RESIDENTES</t>
  </si>
  <si>
    <t>DADOS DETALHADOS DOS TÉCNICOS DO HUOP</t>
  </si>
  <si>
    <t>TÉCNICOS EFETIVOS CLT</t>
  </si>
  <si>
    <t>TÉCNICOS TEMPORÁRIOS CLT</t>
  </si>
  <si>
    <t>TÉCNICOS TEMPORÁRIOS CRES</t>
  </si>
  <si>
    <t xml:space="preserve">TOTAL </t>
  </si>
  <si>
    <t>CC´s SEM VINCULO</t>
  </si>
  <si>
    <t>(59 regulares + 7 extensões)</t>
  </si>
  <si>
    <t>Sta.Helena - Ciências Biológicas (101),Pedagogia (138),Adm.(100) e Ed.Física (76)</t>
  </si>
  <si>
    <t>Palotina - Administração (31) e Contábeis (42). As 2 turmas terminarão os cursos em agosto/2005</t>
  </si>
  <si>
    <t>DADOS SOBRE A UNIOESTE - AGOSTO/2005</t>
  </si>
  <si>
    <t>DADOS SOBRE A UNIOESTE - JANEIRO/2005</t>
  </si>
  <si>
    <t>GRADUADOS</t>
  </si>
  <si>
    <t>ESPECIALISTAS</t>
  </si>
  <si>
    <t>MESTRES</t>
  </si>
  <si>
    <t>Palotina - Administração e Contábeis</t>
  </si>
  <si>
    <t>Sta.Helena - Ciências Biológicas,Pedagogia,Adm.e Ed.Física</t>
  </si>
  <si>
    <t>(64 regulares + 7extensões)</t>
  </si>
  <si>
    <t xml:space="preserve">TÉCNICOS-ADMINISTR.TESTE SELETIVO H.U </t>
  </si>
  <si>
    <t>DADOS SOBRE A UNIOESTE - FEVEREIRO/2005</t>
  </si>
  <si>
    <t>DADOS SOBRE A UNIOESTE - MARÇO/2005</t>
  </si>
  <si>
    <t>Mestrado em Filosofia  (Toledo)</t>
  </si>
  <si>
    <t>DADOS SOBRE A UNIOESTE - ABRIL/2005</t>
  </si>
  <si>
    <t>ESTATUTÁRIOS + CLT(HU)</t>
  </si>
  <si>
    <t>DADOS SOBRE A UNIOESTE - MAIO/2005</t>
  </si>
  <si>
    <t>ESTATUTÁRIOS+CLT  (HU)</t>
  </si>
  <si>
    <t>NÚMERO DE PROFESSORES EFETIVOS E COLABORADORES</t>
  </si>
  <si>
    <t>TÉCNICOS EFETIVOS EM EXERCÍCIO NO HUOP</t>
  </si>
  <si>
    <t>Hospital Universitário - Regidos pela CLT/EFETIVOS E CRES</t>
  </si>
  <si>
    <t>PÓS-GRADUAÇÃO LATO SENSU</t>
  </si>
  <si>
    <t>1 - Os médicos residentes do HUOP estão alocados como alunos de pós-graduação</t>
  </si>
  <si>
    <t xml:space="preserve">      no Campus de Cascavel</t>
  </si>
  <si>
    <r>
      <t xml:space="preserve">TÉCNICOS EFETIVOS </t>
    </r>
    <r>
      <rPr>
        <sz val="8"/>
        <rFont val="Arial"/>
        <family val="2"/>
      </rPr>
      <t xml:space="preserve">LOTADOS NO HUOP </t>
    </r>
  </si>
  <si>
    <t>2 - No Campus de Francisco Beltrão está sendo considerado o Curso de</t>
  </si>
  <si>
    <t xml:space="preserve">     Pedagogia do Campo</t>
  </si>
  <si>
    <t>CVEL.</t>
  </si>
  <si>
    <t>PEDAGOGIA D/N</t>
  </si>
  <si>
    <t>CIÊNC.BIOL. D/N</t>
  </si>
  <si>
    <t>BELTRÃO</t>
  </si>
  <si>
    <t>GEOGRAFIA B/L</t>
  </si>
  <si>
    <t>MARECHAL</t>
  </si>
  <si>
    <t>HISTÓRIA D/N</t>
  </si>
  <si>
    <t>TOLEDO</t>
  </si>
  <si>
    <t>FILOSOFIA D/N</t>
  </si>
  <si>
    <t>QUÍMICA D/N/I</t>
  </si>
  <si>
    <t>CURSOS DIURNO E NOTURNO / BACHARELADO E LICENCIATURA</t>
  </si>
  <si>
    <r>
      <t xml:space="preserve">(59 regulares + 7 extensões </t>
    </r>
    <r>
      <rPr>
        <sz val="8"/>
        <rFont val="Arial"/>
        <family val="2"/>
      </rPr>
      <t>considerando Pedagogia do Campo</t>
    </r>
    <r>
      <rPr>
        <sz val="11"/>
        <rFont val="Arial"/>
        <family val="2"/>
      </rPr>
      <t>)</t>
    </r>
  </si>
  <si>
    <t>DADOS SOBRE A UNIOESTE - SETEMBRO/2005</t>
  </si>
  <si>
    <t>Palotina - Administração (31) e Contábeis (42). As 2 turmas terminarm em agosto/2005</t>
  </si>
  <si>
    <r>
      <t xml:space="preserve">(59 regulares + 5 extensões </t>
    </r>
    <r>
      <rPr>
        <sz val="8"/>
        <rFont val="Arial"/>
        <family val="2"/>
      </rPr>
      <t>considerando Pedagogia do Campo</t>
    </r>
    <r>
      <rPr>
        <sz val="11"/>
        <rFont val="Arial"/>
        <family val="2"/>
      </rPr>
      <t>)</t>
    </r>
  </si>
  <si>
    <t>DADOS SOBRE A UNIOESTE - OUTUBRO/2005</t>
  </si>
  <si>
    <t>TEMP.+ CC</t>
  </si>
  <si>
    <t>DADOS SOBRE A UNIOESTE - NOVEMBRO/2005</t>
  </si>
  <si>
    <t xml:space="preserve">      no Campus de Cascavel (15)</t>
  </si>
  <si>
    <t>Palotina - Administração (31) e Contábeis (42). As 2 turmas terminaram em agosto/2005</t>
  </si>
  <si>
    <t>DADOS SOBRE A UNIOESTE - DEZEMBRO/2005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</si>
</sst>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0" fontId="1" fillId="0" borderId="1" xfId="0" applyFont="1" applyFill="1" applyBorder="1" applyAlignment="1">
      <alignment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/>
    </xf>
    <xf numFmtId="3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justify" vertical="top"/>
    </xf>
    <xf numFmtId="0" fontId="2" fillId="0" borderId="6" xfId="0" applyFont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top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18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justify" vertical="top"/>
    </xf>
    <xf numFmtId="0" fontId="1" fillId="2" borderId="13" xfId="0" applyFont="1" applyFill="1" applyBorder="1" applyAlignment="1">
      <alignment horizontal="justify" vertical="top"/>
    </xf>
    <xf numFmtId="3" fontId="1" fillId="2" borderId="4" xfId="18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top"/>
    </xf>
    <xf numFmtId="0" fontId="1" fillId="0" borderId="1" xfId="0" applyFont="1" applyFill="1" applyBorder="1" applyAlignment="1">
      <alignment horizontal="justify" vertical="top"/>
    </xf>
    <xf numFmtId="3" fontId="2" fillId="0" borderId="2" xfId="0" applyNumberFormat="1" applyFont="1" applyFill="1" applyBorder="1" applyAlignment="1">
      <alignment horizontal="center" vertical="top"/>
    </xf>
    <xf numFmtId="3" fontId="2" fillId="0" borderId="2" xfId="18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3" fontId="2" fillId="0" borderId="3" xfId="0" applyNumberFormat="1" applyFont="1" applyFill="1" applyBorder="1" applyAlignment="1">
      <alignment horizontal="center" vertical="top"/>
    </xf>
    <xf numFmtId="3" fontId="1" fillId="2" borderId="8" xfId="0" applyNumberFormat="1" applyFont="1" applyFill="1" applyBorder="1" applyAlignment="1">
      <alignment horizontal="center" vertical="top"/>
    </xf>
    <xf numFmtId="3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3" fontId="2" fillId="0" borderId="7" xfId="0" applyNumberFormat="1" applyFont="1" applyFill="1" applyBorder="1" applyAlignment="1">
      <alignment horizontal="center" vertical="top"/>
    </xf>
    <xf numFmtId="3" fontId="1" fillId="2" borderId="9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top"/>
    </xf>
    <xf numFmtId="3" fontId="1" fillId="2" borderId="12" xfId="0" applyNumberFormat="1" applyFont="1" applyFill="1" applyBorder="1" applyAlignment="1">
      <alignment horizontal="center" vertical="top"/>
    </xf>
    <xf numFmtId="3" fontId="1" fillId="2" borderId="4" xfId="0" applyNumberFormat="1" applyFont="1" applyFill="1" applyBorder="1" applyAlignment="1">
      <alignment horizontal="center" vertical="top"/>
    </xf>
    <xf numFmtId="3" fontId="1" fillId="2" borderId="14" xfId="0" applyNumberFormat="1" applyFont="1" applyFill="1" applyBorder="1" applyAlignment="1">
      <alignment horizontal="center" vertical="top"/>
    </xf>
    <xf numFmtId="3" fontId="1" fillId="2" borderId="15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3" fontId="1" fillId="2" borderId="16" xfId="0" applyNumberFormat="1" applyFont="1" applyFill="1" applyBorder="1" applyAlignment="1">
      <alignment horizontal="center" vertical="top"/>
    </xf>
    <xf numFmtId="3" fontId="1" fillId="2" borderId="17" xfId="0" applyNumberFormat="1" applyFont="1" applyFill="1" applyBorder="1" applyAlignment="1">
      <alignment horizontal="center" vertical="top"/>
    </xf>
    <xf numFmtId="3" fontId="1" fillId="2" borderId="6" xfId="0" applyNumberFormat="1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justify" vertical="top"/>
    </xf>
    <xf numFmtId="0" fontId="1" fillId="2" borderId="19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/>
    </xf>
    <xf numFmtId="0" fontId="1" fillId="2" borderId="21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0" fontId="1" fillId="2" borderId="24" xfId="0" applyFont="1" applyFill="1" applyBorder="1" applyAlignment="1" quotePrefix="1">
      <alignment horizontal="left"/>
    </xf>
    <xf numFmtId="3" fontId="1" fillId="2" borderId="20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5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0" fontId="1" fillId="0" borderId="15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justify" vertical="top" shrinkToFit="1"/>
    </xf>
    <xf numFmtId="0" fontId="4" fillId="0" borderId="28" xfId="0" applyFont="1" applyFill="1" applyBorder="1" applyAlignment="1">
      <alignment horizontal="justify" vertical="top"/>
    </xf>
    <xf numFmtId="0" fontId="4" fillId="0" borderId="4" xfId="0" applyFont="1" applyBorder="1" applyAlignment="1">
      <alignment/>
    </xf>
    <xf numFmtId="0" fontId="7" fillId="2" borderId="14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0" fontId="7" fillId="2" borderId="4" xfId="0" applyFont="1" applyFill="1" applyBorder="1" applyAlignment="1">
      <alignment horizontal="center" vertical="top" wrapText="1"/>
    </xf>
    <xf numFmtId="4" fontId="7" fillId="2" borderId="4" xfId="0" applyNumberFormat="1" applyFont="1" applyFill="1" applyBorder="1" applyAlignment="1">
      <alignment horizontal="center" vertical="top" wrapText="1"/>
    </xf>
    <xf numFmtId="4" fontId="7" fillId="2" borderId="4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/>
    </xf>
    <xf numFmtId="0" fontId="8" fillId="0" borderId="0" xfId="0" applyFont="1" applyAlignment="1">
      <alignment horizontal="justify" vertical="top"/>
    </xf>
    <xf numFmtId="0" fontId="7" fillId="0" borderId="1" xfId="0" applyFont="1" applyFill="1" applyBorder="1" applyAlignment="1">
      <alignment/>
    </xf>
    <xf numFmtId="3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/>
    </xf>
    <xf numFmtId="3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justify" vertical="top"/>
    </xf>
    <xf numFmtId="0" fontId="8" fillId="0" borderId="6" xfId="0" applyFont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1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justify" vertical="top"/>
    </xf>
    <xf numFmtId="0" fontId="7" fillId="2" borderId="13" xfId="0" applyFont="1" applyFill="1" applyBorder="1" applyAlignment="1">
      <alignment horizontal="justify" vertical="top"/>
    </xf>
    <xf numFmtId="3" fontId="7" fillId="2" borderId="4" xfId="18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" fontId="7" fillId="2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top"/>
    </xf>
    <xf numFmtId="0" fontId="7" fillId="0" borderId="1" xfId="0" applyFont="1" applyFill="1" applyBorder="1" applyAlignment="1">
      <alignment horizontal="justify" vertical="top"/>
    </xf>
    <xf numFmtId="3" fontId="8" fillId="0" borderId="2" xfId="0" applyNumberFormat="1" applyFont="1" applyFill="1" applyBorder="1" applyAlignment="1">
      <alignment horizontal="center" vertical="top"/>
    </xf>
    <xf numFmtId="3" fontId="8" fillId="0" borderId="2" xfId="18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3" fontId="8" fillId="0" borderId="3" xfId="0" applyNumberFormat="1" applyFont="1" applyFill="1" applyBorder="1" applyAlignment="1">
      <alignment horizontal="center" vertical="top"/>
    </xf>
    <xf numFmtId="3" fontId="7" fillId="2" borderId="8" xfId="0" applyNumberFormat="1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justify" vertical="top" shrinkToFit="1"/>
    </xf>
    <xf numFmtId="3" fontId="8" fillId="0" borderId="6" xfId="0" applyNumberFormat="1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3" fontId="8" fillId="0" borderId="7" xfId="0" applyNumberFormat="1" applyFont="1" applyFill="1" applyBorder="1" applyAlignment="1">
      <alignment horizontal="center" vertical="top"/>
    </xf>
    <xf numFmtId="3" fontId="7" fillId="2" borderId="9" xfId="0" applyNumberFormat="1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justify" vertical="top"/>
    </xf>
    <xf numFmtId="3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3" fontId="8" fillId="0" borderId="11" xfId="0" applyNumberFormat="1" applyFont="1" applyFill="1" applyBorder="1" applyAlignment="1">
      <alignment horizontal="center" vertical="top"/>
    </xf>
    <xf numFmtId="3" fontId="7" fillId="2" borderId="12" xfId="0" applyNumberFormat="1" applyFont="1" applyFill="1" applyBorder="1" applyAlignment="1">
      <alignment horizontal="center" vertical="top"/>
    </xf>
    <xf numFmtId="3" fontId="7" fillId="2" borderId="4" xfId="0" applyNumberFormat="1" applyFont="1" applyFill="1" applyBorder="1" applyAlignment="1">
      <alignment horizontal="center" vertical="top"/>
    </xf>
    <xf numFmtId="3" fontId="7" fillId="2" borderId="14" xfId="0" applyNumberFormat="1" applyFont="1" applyFill="1" applyBorder="1" applyAlignment="1">
      <alignment horizontal="center" vertical="top"/>
    </xf>
    <xf numFmtId="3" fontId="7" fillId="2" borderId="15" xfId="0" applyNumberFormat="1" applyFont="1" applyFill="1" applyBorder="1" applyAlignment="1">
      <alignment horizontal="center" vertical="top"/>
    </xf>
    <xf numFmtId="0" fontId="7" fillId="0" borderId="0" xfId="0" applyFont="1" applyAlignment="1">
      <alignment/>
    </xf>
    <xf numFmtId="3" fontId="7" fillId="2" borderId="16" xfId="0" applyNumberFormat="1" applyFont="1" applyFill="1" applyBorder="1" applyAlignment="1">
      <alignment horizontal="center" vertical="top"/>
    </xf>
    <xf numFmtId="3" fontId="7" fillId="2" borderId="17" xfId="0" applyNumberFormat="1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justify" vertical="top"/>
    </xf>
    <xf numFmtId="0" fontId="7" fillId="2" borderId="30" xfId="0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center" vertical="top"/>
    </xf>
    <xf numFmtId="0" fontId="7" fillId="2" borderId="31" xfId="0" applyFont="1" applyFill="1" applyBorder="1" applyAlignment="1">
      <alignment horizontal="center" vertical="top"/>
    </xf>
    <xf numFmtId="0" fontId="7" fillId="2" borderId="32" xfId="0" applyFont="1" applyFill="1" applyBorder="1" applyAlignment="1">
      <alignment horizontal="center" vertical="top"/>
    </xf>
    <xf numFmtId="0" fontId="7" fillId="2" borderId="24" xfId="0" applyFont="1" applyFill="1" applyBorder="1" applyAlignment="1" quotePrefix="1">
      <alignment horizontal="left"/>
    </xf>
    <xf numFmtId="3" fontId="7" fillId="2" borderId="2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top" shrinkToFit="1"/>
    </xf>
    <xf numFmtId="0" fontId="1" fillId="0" borderId="28" xfId="0" applyFont="1" applyFill="1" applyBorder="1" applyAlignment="1">
      <alignment horizontal="justify" vertical="top"/>
    </xf>
    <xf numFmtId="0" fontId="1" fillId="2" borderId="30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top"/>
    </xf>
    <xf numFmtId="0" fontId="1" fillId="2" borderId="32" xfId="0" applyFont="1" applyFill="1" applyBorder="1" applyAlignment="1">
      <alignment horizontal="center" vertical="top"/>
    </xf>
    <xf numFmtId="0" fontId="1" fillId="0" borderId="18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6" fillId="2" borderId="1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top" wrapText="1"/>
    </xf>
    <xf numFmtId="4" fontId="4" fillId="2" borderId="33" xfId="0" applyNumberFormat="1" applyFont="1" applyFill="1" applyBorder="1" applyAlignment="1">
      <alignment horizontal="center" vertical="top" wrapText="1"/>
    </xf>
    <xf numFmtId="4" fontId="4" fillId="2" borderId="33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top"/>
    </xf>
    <xf numFmtId="0" fontId="1" fillId="2" borderId="35" xfId="0" applyFont="1" applyFill="1" applyBorder="1" applyAlignment="1">
      <alignment horizontal="justify" vertical="top"/>
    </xf>
    <xf numFmtId="3" fontId="1" fillId="2" borderId="20" xfId="0" applyNumberFormat="1" applyFont="1" applyFill="1" applyBorder="1" applyAlignment="1">
      <alignment horizontal="center" vertical="center"/>
    </xf>
    <xf numFmtId="3" fontId="1" fillId="2" borderId="20" xfId="18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3" fontId="1" fillId="2" borderId="21" xfId="0" applyNumberFormat="1" applyFont="1" applyFill="1" applyBorder="1" applyAlignment="1">
      <alignment horizontal="center" vertical="center"/>
    </xf>
    <xf numFmtId="3" fontId="1" fillId="2" borderId="36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/>
    </xf>
    <xf numFmtId="3" fontId="2" fillId="0" borderId="38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3" fontId="1" fillId="2" borderId="39" xfId="0" applyNumberFormat="1" applyFont="1" applyFill="1" applyBorder="1" applyAlignment="1">
      <alignment horizontal="center" vertical="center"/>
    </xf>
    <xf numFmtId="3" fontId="1" fillId="2" borderId="4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justify" vertical="top"/>
    </xf>
    <xf numFmtId="3" fontId="2" fillId="0" borderId="42" xfId="0" applyNumberFormat="1" applyFont="1" applyFill="1" applyBorder="1" applyAlignment="1">
      <alignment horizontal="center" vertical="center"/>
    </xf>
    <xf numFmtId="3" fontId="2" fillId="0" borderId="42" xfId="18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3" fontId="1" fillId="2" borderId="43" xfId="0" applyNumberFormat="1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/>
    </xf>
    <xf numFmtId="0" fontId="10" fillId="3" borderId="33" xfId="0" applyFont="1" applyFill="1" applyBorder="1" applyAlignment="1">
      <alignment horizontal="left"/>
    </xf>
    <xf numFmtId="0" fontId="10" fillId="3" borderId="20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10" fillId="3" borderId="20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justify"/>
    </xf>
    <xf numFmtId="0" fontId="0" fillId="0" borderId="44" xfId="0" applyBorder="1" applyAlignment="1">
      <alignment vertical="justify"/>
    </xf>
    <xf numFmtId="0" fontId="0" fillId="0" borderId="45" xfId="0" applyBorder="1" applyAlignment="1">
      <alignment vertical="justify"/>
    </xf>
    <xf numFmtId="3" fontId="2" fillId="0" borderId="38" xfId="0" applyNumberFormat="1" applyFont="1" applyFill="1" applyBorder="1" applyAlignment="1">
      <alignment horizontal="center" vertical="center" wrapText="1"/>
    </xf>
    <xf numFmtId="4" fontId="4" fillId="2" borderId="33" xfId="0" applyNumberFormat="1" applyFont="1" applyFill="1" applyBorder="1" applyAlignment="1">
      <alignment horizontal="center" vertical="center" wrapText="1"/>
    </xf>
    <xf numFmtId="3" fontId="1" fillId="2" borderId="46" xfId="0" applyNumberFormat="1" applyFont="1" applyFill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/>
    </xf>
    <xf numFmtId="4" fontId="4" fillId="2" borderId="29" xfId="0" applyNumberFormat="1" applyFont="1" applyFill="1" applyBorder="1" applyAlignment="1">
      <alignment horizontal="center" vertical="top" wrapText="1"/>
    </xf>
    <xf numFmtId="4" fontId="4" fillId="2" borderId="34" xfId="0" applyNumberFormat="1" applyFont="1" applyFill="1" applyBorder="1" applyAlignment="1">
      <alignment horizontal="center" vertical="top" wrapText="1"/>
    </xf>
    <xf numFmtId="4" fontId="4" fillId="2" borderId="47" xfId="0" applyNumberFormat="1" applyFont="1" applyFill="1" applyBorder="1" applyAlignment="1">
      <alignment horizontal="center" vertical="top" wrapText="1"/>
    </xf>
    <xf numFmtId="0" fontId="7" fillId="2" borderId="35" xfId="0" applyFont="1" applyFill="1" applyBorder="1" applyAlignment="1">
      <alignment horizontal="left" vertical="top"/>
    </xf>
    <xf numFmtId="0" fontId="7" fillId="2" borderId="21" xfId="0" applyFont="1" applyFill="1" applyBorder="1" applyAlignment="1">
      <alignment horizontal="left" vertical="top"/>
    </xf>
    <xf numFmtId="0" fontId="7" fillId="2" borderId="36" xfId="0" applyFont="1" applyFill="1" applyBorder="1" applyAlignment="1">
      <alignment horizontal="left" vertical="top"/>
    </xf>
    <xf numFmtId="0" fontId="7" fillId="2" borderId="13" xfId="0" applyFont="1" applyFill="1" applyBorder="1" applyAlignment="1">
      <alignment horizontal="left" vertical="top"/>
    </xf>
    <xf numFmtId="0" fontId="7" fillId="2" borderId="14" xfId="0" applyFont="1" applyFill="1" applyBorder="1" applyAlignment="1">
      <alignment horizontal="left" vertical="top"/>
    </xf>
    <xf numFmtId="0" fontId="7" fillId="2" borderId="15" xfId="0" applyFont="1" applyFill="1" applyBorder="1" applyAlignment="1">
      <alignment horizontal="left" vertical="top"/>
    </xf>
    <xf numFmtId="0" fontId="8" fillId="0" borderId="0" xfId="0" applyFont="1" applyAlignment="1">
      <alignment horizontal="left"/>
    </xf>
    <xf numFmtId="0" fontId="7" fillId="3" borderId="0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left" vertical="top"/>
    </xf>
    <xf numFmtId="0" fontId="1" fillId="2" borderId="21" xfId="0" applyFont="1" applyFill="1" applyBorder="1" applyAlignment="1">
      <alignment horizontal="left" vertical="top"/>
    </xf>
    <xf numFmtId="0" fontId="1" fillId="2" borderId="36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justify"/>
    </xf>
    <xf numFmtId="0" fontId="4" fillId="2" borderId="15" xfId="0" applyFont="1" applyFill="1" applyBorder="1" applyAlignment="1">
      <alignment horizontal="center" vertical="justify"/>
    </xf>
    <xf numFmtId="0" fontId="11" fillId="0" borderId="49" xfId="0" applyFont="1" applyBorder="1" applyAlignment="1">
      <alignment horizontal="left" vertical="justify"/>
    </xf>
    <xf numFmtId="0" fontId="11" fillId="0" borderId="50" xfId="0" applyFont="1" applyBorder="1" applyAlignment="1">
      <alignment horizontal="left" vertical="justify"/>
    </xf>
    <xf numFmtId="0" fontId="11" fillId="0" borderId="51" xfId="0" applyFont="1" applyBorder="1" applyAlignment="1">
      <alignment horizontal="left" vertical="justify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" fillId="2" borderId="13" xfId="0" applyFont="1" applyFill="1" applyBorder="1" applyAlignment="1">
      <alignment horizontal="left" vertical="justify"/>
    </xf>
    <xf numFmtId="0" fontId="0" fillId="0" borderId="14" xfId="0" applyBorder="1" applyAlignment="1">
      <alignment horizontal="left" vertical="justify"/>
    </xf>
    <xf numFmtId="0" fontId="0" fillId="0" borderId="15" xfId="0" applyBorder="1" applyAlignment="1">
      <alignment horizontal="left" vertical="justify"/>
    </xf>
    <xf numFmtId="0" fontId="1" fillId="2" borderId="35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52" xfId="0" applyBorder="1" applyAlignment="1">
      <alignment horizontal="left"/>
    </xf>
    <xf numFmtId="0" fontId="2" fillId="0" borderId="45" xfId="0" applyFont="1" applyBorder="1" applyAlignment="1">
      <alignment vertical="justify"/>
    </xf>
    <xf numFmtId="0" fontId="0" fillId="0" borderId="0" xfId="0" applyAlignment="1">
      <alignment vertical="justify"/>
    </xf>
    <xf numFmtId="0" fontId="0" fillId="0" borderId="44" xfId="0" applyBorder="1" applyAlignment="1">
      <alignment vertical="justify"/>
    </xf>
    <xf numFmtId="0" fontId="5" fillId="2" borderId="21" xfId="0" applyFont="1" applyFill="1" applyBorder="1" applyAlignment="1">
      <alignment horizontal="center" vertical="justify"/>
    </xf>
    <xf numFmtId="0" fontId="5" fillId="2" borderId="36" xfId="0" applyFont="1" applyFill="1" applyBorder="1" applyAlignment="1">
      <alignment horizontal="center" vertical="justify"/>
    </xf>
    <xf numFmtId="0" fontId="10" fillId="2" borderId="13" xfId="0" applyFont="1" applyFill="1" applyBorder="1" applyAlignment="1">
      <alignment horizontal="left" vertical="justify"/>
    </xf>
    <xf numFmtId="0" fontId="10" fillId="2" borderId="14" xfId="0" applyFont="1" applyFill="1" applyBorder="1" applyAlignment="1">
      <alignment vertical="justify"/>
    </xf>
    <xf numFmtId="0" fontId="10" fillId="2" borderId="15" xfId="0" applyFont="1" applyFill="1" applyBorder="1" applyAlignment="1">
      <alignment vertical="justify"/>
    </xf>
    <xf numFmtId="0" fontId="5" fillId="2" borderId="34" xfId="0" applyFont="1" applyFill="1" applyBorder="1" applyAlignment="1">
      <alignment horizontal="center" vertical="justify"/>
    </xf>
    <xf numFmtId="0" fontId="0" fillId="2" borderId="47" xfId="0" applyFill="1" applyBorder="1" applyAlignment="1">
      <alignment horizontal="center" vertical="justify"/>
    </xf>
    <xf numFmtId="0" fontId="5" fillId="2" borderId="47" xfId="0" applyFont="1" applyFill="1" applyBorder="1" applyAlignment="1">
      <alignment horizontal="center" vertical="justify"/>
    </xf>
    <xf numFmtId="0" fontId="5" fillId="2" borderId="14" xfId="0" applyFont="1" applyFill="1" applyBorder="1" applyAlignment="1">
      <alignment horizontal="center" vertical="justify"/>
    </xf>
    <xf numFmtId="0" fontId="5" fillId="2" borderId="15" xfId="0" applyFont="1" applyFill="1" applyBorder="1" applyAlignment="1">
      <alignment horizontal="center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B1">
      <selection activeCell="A4" sqref="A4:A5"/>
    </sheetView>
  </sheetViews>
  <sheetFormatPr defaultColWidth="9.140625" defaultRowHeight="23.25" customHeight="1"/>
  <cols>
    <col min="1" max="1" width="47.57421875" style="183" customWidth="1"/>
    <col min="2" max="2" width="12.28125" style="181" customWidth="1"/>
    <col min="3" max="3" width="12.57421875" style="181" customWidth="1"/>
    <col min="4" max="4" width="12.140625" style="181" customWidth="1"/>
    <col min="5" max="5" width="12.57421875" style="181" customWidth="1"/>
    <col min="6" max="6" width="15.421875" style="181" customWidth="1"/>
    <col min="7" max="7" width="8.140625" style="181" customWidth="1"/>
    <col min="8" max="8" width="12.140625" style="181" customWidth="1"/>
    <col min="9" max="9" width="13.140625" style="181" customWidth="1"/>
    <col min="10" max="10" width="13.421875" style="181" customWidth="1"/>
    <col min="11" max="11" width="10.8515625" style="181" customWidth="1"/>
    <col min="12" max="12" width="11.00390625" style="181" customWidth="1"/>
    <col min="13" max="13" width="10.140625" style="182" customWidth="1"/>
    <col min="14" max="16384" width="9.140625" style="107" customWidth="1"/>
  </cols>
  <sheetData>
    <row r="1" spans="1:13" ht="23.25" customHeight="1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23.25" customHeight="1" thickBot="1">
      <c r="A2" s="259" t="s">
        <v>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23.25" customHeight="1" thickBot="1">
      <c r="A3" s="260" t="s">
        <v>56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2"/>
    </row>
    <row r="4" spans="1:13" s="82" customFormat="1" ht="23.25" customHeight="1" thickBot="1">
      <c r="A4" s="263" t="s">
        <v>2</v>
      </c>
      <c r="B4" s="265" t="s">
        <v>3</v>
      </c>
      <c r="C4" s="266"/>
      <c r="D4" s="265" t="s">
        <v>4</v>
      </c>
      <c r="E4" s="266"/>
      <c r="F4" s="267" t="s">
        <v>5</v>
      </c>
      <c r="G4" s="268"/>
      <c r="H4" s="249" t="s">
        <v>71</v>
      </c>
      <c r="I4" s="250"/>
      <c r="J4" s="250"/>
      <c r="K4" s="250"/>
      <c r="L4" s="250"/>
      <c r="M4" s="251"/>
    </row>
    <row r="5" spans="1:13" s="81" customFormat="1" ht="23.25" customHeight="1" thickBot="1">
      <c r="A5" s="264"/>
      <c r="B5" s="75" t="s">
        <v>6</v>
      </c>
      <c r="C5" s="76" t="s">
        <v>7</v>
      </c>
      <c r="D5" s="75" t="s">
        <v>6</v>
      </c>
      <c r="E5" s="76" t="s">
        <v>8</v>
      </c>
      <c r="F5" s="77" t="s">
        <v>9</v>
      </c>
      <c r="G5" s="77" t="s">
        <v>10</v>
      </c>
      <c r="H5" s="208" t="s">
        <v>57</v>
      </c>
      <c r="I5" s="212" t="s">
        <v>58</v>
      </c>
      <c r="J5" s="210" t="s">
        <v>59</v>
      </c>
      <c r="K5" s="209" t="s">
        <v>11</v>
      </c>
      <c r="L5" s="210" t="s">
        <v>12</v>
      </c>
      <c r="M5" s="211" t="s">
        <v>13</v>
      </c>
    </row>
    <row r="6" spans="1:13" s="113" customFormat="1" ht="15" customHeight="1" thickBot="1">
      <c r="A6" s="114" t="s">
        <v>14</v>
      </c>
      <c r="B6" s="115">
        <v>3125</v>
      </c>
      <c r="C6" s="115">
        <v>19</v>
      </c>
      <c r="D6" s="116">
        <v>561</v>
      </c>
      <c r="E6" s="117">
        <v>21</v>
      </c>
      <c r="F6" s="115">
        <v>183</v>
      </c>
      <c r="G6" s="115">
        <v>0</v>
      </c>
      <c r="H6" s="118">
        <v>30</v>
      </c>
      <c r="I6" s="115">
        <v>114</v>
      </c>
      <c r="J6" s="115">
        <v>238</v>
      </c>
      <c r="K6" s="115">
        <v>94</v>
      </c>
      <c r="L6" s="119">
        <v>3</v>
      </c>
      <c r="M6" s="120">
        <f>SUM(H6:L6)</f>
        <v>479</v>
      </c>
    </row>
    <row r="7" spans="1:13" s="113" customFormat="1" ht="15" customHeight="1">
      <c r="A7" s="121" t="s">
        <v>15</v>
      </c>
      <c r="B7" s="122">
        <v>1815</v>
      </c>
      <c r="C7" s="122">
        <v>14</v>
      </c>
      <c r="D7" s="123">
        <v>151</v>
      </c>
      <c r="E7" s="124">
        <v>6</v>
      </c>
      <c r="F7" s="122">
        <v>93</v>
      </c>
      <c r="G7" s="122">
        <v>1</v>
      </c>
      <c r="H7" s="125">
        <v>18</v>
      </c>
      <c r="I7" s="122">
        <v>53</v>
      </c>
      <c r="J7" s="122">
        <v>62</v>
      </c>
      <c r="K7" s="122">
        <v>11</v>
      </c>
      <c r="L7" s="126">
        <v>1</v>
      </c>
      <c r="M7" s="127">
        <f>SUM(H7:L7)</f>
        <v>145</v>
      </c>
    </row>
    <row r="8" spans="1:13" ht="15" customHeight="1">
      <c r="A8" s="128" t="s">
        <v>16</v>
      </c>
      <c r="B8" s="122">
        <v>1301</v>
      </c>
      <c r="C8" s="122">
        <v>8</v>
      </c>
      <c r="D8" s="123">
        <v>25</v>
      </c>
      <c r="E8" s="124">
        <v>1</v>
      </c>
      <c r="F8" s="122">
        <v>52</v>
      </c>
      <c r="G8" s="122">
        <v>0</v>
      </c>
      <c r="H8" s="125">
        <v>1</v>
      </c>
      <c r="I8" s="122">
        <v>21</v>
      </c>
      <c r="J8" s="122">
        <v>48</v>
      </c>
      <c r="K8" s="122">
        <v>11</v>
      </c>
      <c r="L8" s="126">
        <v>0</v>
      </c>
      <c r="M8" s="127">
        <f>SUM(H8:L8)</f>
        <v>81</v>
      </c>
    </row>
    <row r="9" spans="1:13" s="113" customFormat="1" ht="15" customHeight="1">
      <c r="A9" s="129" t="s">
        <v>17</v>
      </c>
      <c r="B9" s="122">
        <v>1700</v>
      </c>
      <c r="C9" s="122">
        <v>12</v>
      </c>
      <c r="D9" s="123">
        <v>128</v>
      </c>
      <c r="E9" s="124">
        <v>4</v>
      </c>
      <c r="F9" s="122">
        <v>111</v>
      </c>
      <c r="G9" s="122">
        <v>1</v>
      </c>
      <c r="H9" s="125">
        <v>5</v>
      </c>
      <c r="I9" s="122">
        <v>20</v>
      </c>
      <c r="J9" s="122">
        <v>64</v>
      </c>
      <c r="K9" s="122">
        <v>60</v>
      </c>
      <c r="L9" s="126">
        <v>2</v>
      </c>
      <c r="M9" s="127">
        <f>SUM(H9:L9)</f>
        <v>151</v>
      </c>
    </row>
    <row r="10" spans="1:13" s="113" customFormat="1" ht="15" customHeight="1">
      <c r="A10" s="129" t="s">
        <v>18</v>
      </c>
      <c r="B10" s="122">
        <v>1503</v>
      </c>
      <c r="C10" s="122">
        <v>11</v>
      </c>
      <c r="D10" s="123">
        <v>189</v>
      </c>
      <c r="E10" s="124">
        <v>7</v>
      </c>
      <c r="F10" s="122">
        <v>86</v>
      </c>
      <c r="G10" s="122">
        <v>1</v>
      </c>
      <c r="H10" s="125">
        <v>6</v>
      </c>
      <c r="I10" s="122">
        <v>16</v>
      </c>
      <c r="J10" s="122">
        <v>70</v>
      </c>
      <c r="K10" s="122">
        <v>57</v>
      </c>
      <c r="L10" s="126">
        <v>3</v>
      </c>
      <c r="M10" s="127">
        <f>SUM(H10:L10)</f>
        <v>152</v>
      </c>
    </row>
    <row r="11" spans="1:13" s="113" customFormat="1" ht="15" customHeight="1">
      <c r="A11" s="129" t="s">
        <v>19</v>
      </c>
      <c r="B11" s="122" t="s">
        <v>20</v>
      </c>
      <c r="C11" s="122" t="s">
        <v>20</v>
      </c>
      <c r="D11" s="123" t="s">
        <v>20</v>
      </c>
      <c r="E11" s="124" t="s">
        <v>20</v>
      </c>
      <c r="F11" s="122">
        <v>106</v>
      </c>
      <c r="G11" s="122">
        <v>10</v>
      </c>
      <c r="H11" s="130" t="s">
        <v>20</v>
      </c>
      <c r="I11" s="122" t="s">
        <v>20</v>
      </c>
      <c r="J11" s="122" t="s">
        <v>20</v>
      </c>
      <c r="K11" s="122" t="s">
        <v>20</v>
      </c>
      <c r="L11" s="126" t="s">
        <v>20</v>
      </c>
      <c r="M11" s="131" t="s">
        <v>20</v>
      </c>
    </row>
    <row r="12" spans="1:14" s="113" customFormat="1" ht="15" customHeight="1" thickBot="1">
      <c r="A12" s="132" t="s">
        <v>22</v>
      </c>
      <c r="B12" s="133" t="s">
        <v>20</v>
      </c>
      <c r="C12" s="133" t="s">
        <v>20</v>
      </c>
      <c r="D12" s="134">
        <v>9</v>
      </c>
      <c r="E12" s="135">
        <v>1</v>
      </c>
      <c r="F12" s="135">
        <v>389</v>
      </c>
      <c r="G12" s="135">
        <f>44+11</f>
        <v>55</v>
      </c>
      <c r="H12" s="133" t="s">
        <v>20</v>
      </c>
      <c r="I12" s="133" t="s">
        <v>20</v>
      </c>
      <c r="J12" s="133" t="s">
        <v>20</v>
      </c>
      <c r="K12" s="133" t="s">
        <v>20</v>
      </c>
      <c r="L12" s="136" t="s">
        <v>20</v>
      </c>
      <c r="M12" s="137"/>
      <c r="N12" s="138"/>
    </row>
    <row r="13" spans="1:13" s="144" customFormat="1" ht="20.25" customHeight="1" thickBot="1">
      <c r="A13" s="139" t="s">
        <v>23</v>
      </c>
      <c r="B13" s="120">
        <f aca="true" t="shared" si="0" ref="B13:M13">SUM(B6:B12)</f>
        <v>9444</v>
      </c>
      <c r="C13" s="120">
        <f t="shared" si="0"/>
        <v>64</v>
      </c>
      <c r="D13" s="140">
        <f t="shared" si="0"/>
        <v>1063</v>
      </c>
      <c r="E13" s="141">
        <f t="shared" si="0"/>
        <v>40</v>
      </c>
      <c r="F13" s="120">
        <f t="shared" si="0"/>
        <v>1020</v>
      </c>
      <c r="G13" s="120">
        <f t="shared" si="0"/>
        <v>68</v>
      </c>
      <c r="H13" s="120">
        <f t="shared" si="0"/>
        <v>60</v>
      </c>
      <c r="I13" s="120">
        <f t="shared" si="0"/>
        <v>224</v>
      </c>
      <c r="J13" s="142">
        <f t="shared" si="0"/>
        <v>482</v>
      </c>
      <c r="K13" s="120">
        <f t="shared" si="0"/>
        <v>233</v>
      </c>
      <c r="L13" s="120">
        <f t="shared" si="0"/>
        <v>9</v>
      </c>
      <c r="M13" s="143">
        <f t="shared" si="0"/>
        <v>1008</v>
      </c>
    </row>
    <row r="14" spans="1:13" s="113" customFormat="1" ht="23.25" customHeight="1" thickBot="1">
      <c r="A14" s="252" t="s">
        <v>24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4"/>
    </row>
    <row r="15" spans="1:13" ht="17.25" customHeight="1">
      <c r="A15" s="145" t="s">
        <v>25</v>
      </c>
      <c r="B15" s="146">
        <v>151</v>
      </c>
      <c r="C15" s="146">
        <v>1</v>
      </c>
      <c r="D15" s="147" t="s">
        <v>20</v>
      </c>
      <c r="E15" s="148" t="s">
        <v>20</v>
      </c>
      <c r="F15" s="146" t="s">
        <v>20</v>
      </c>
      <c r="G15" s="146" t="s">
        <v>20</v>
      </c>
      <c r="H15" s="149" t="s">
        <v>20</v>
      </c>
      <c r="I15" s="146" t="s">
        <v>20</v>
      </c>
      <c r="J15" s="146" t="s">
        <v>20</v>
      </c>
      <c r="K15" s="146" t="s">
        <v>20</v>
      </c>
      <c r="L15" s="150" t="s">
        <v>20</v>
      </c>
      <c r="M15" s="151" t="s">
        <v>20</v>
      </c>
    </row>
    <row r="16" spans="1:13" ht="17.25" customHeight="1">
      <c r="A16" s="152" t="s">
        <v>60</v>
      </c>
      <c r="B16" s="153">
        <v>73</v>
      </c>
      <c r="C16" s="153">
        <v>2</v>
      </c>
      <c r="D16" s="154" t="s">
        <v>20</v>
      </c>
      <c r="E16" s="155" t="s">
        <v>20</v>
      </c>
      <c r="F16" s="153" t="s">
        <v>20</v>
      </c>
      <c r="G16" s="153" t="s">
        <v>20</v>
      </c>
      <c r="H16" s="156" t="s">
        <v>20</v>
      </c>
      <c r="I16" s="153" t="s">
        <v>20</v>
      </c>
      <c r="J16" s="153" t="s">
        <v>20</v>
      </c>
      <c r="K16" s="153" t="s">
        <v>20</v>
      </c>
      <c r="L16" s="157" t="s">
        <v>20</v>
      </c>
      <c r="M16" s="158" t="s">
        <v>20</v>
      </c>
    </row>
    <row r="17" spans="1:13" ht="33.75" customHeight="1" thickBot="1">
      <c r="A17" s="159" t="s">
        <v>61</v>
      </c>
      <c r="B17" s="160">
        <v>352</v>
      </c>
      <c r="C17" s="160">
        <v>4</v>
      </c>
      <c r="D17" s="161" t="s">
        <v>20</v>
      </c>
      <c r="E17" s="162" t="s">
        <v>20</v>
      </c>
      <c r="F17" s="160" t="s">
        <v>20</v>
      </c>
      <c r="G17" s="160" t="s">
        <v>20</v>
      </c>
      <c r="H17" s="163" t="s">
        <v>20</v>
      </c>
      <c r="I17" s="160" t="s">
        <v>20</v>
      </c>
      <c r="J17" s="160" t="s">
        <v>20</v>
      </c>
      <c r="K17" s="160" t="s">
        <v>20</v>
      </c>
      <c r="L17" s="164" t="s">
        <v>20</v>
      </c>
      <c r="M17" s="165" t="s">
        <v>20</v>
      </c>
    </row>
    <row r="18" spans="1:13" s="169" customFormat="1" ht="23.25" customHeight="1" thickBot="1">
      <c r="A18" s="139" t="s">
        <v>23</v>
      </c>
      <c r="B18" s="166">
        <f>SUM(B15:B17)</f>
        <v>576</v>
      </c>
      <c r="C18" s="167">
        <f>SUM(C15:C17)</f>
        <v>7</v>
      </c>
      <c r="D18" s="166">
        <f aca="true" t="shared" si="1" ref="D18:I18">SUM(D15:D17)</f>
        <v>0</v>
      </c>
      <c r="E18" s="167">
        <f t="shared" si="1"/>
        <v>0</v>
      </c>
      <c r="F18" s="166">
        <f t="shared" si="1"/>
        <v>0</v>
      </c>
      <c r="G18" s="167">
        <f t="shared" si="1"/>
        <v>0</v>
      </c>
      <c r="H18" s="166">
        <f t="shared" si="1"/>
        <v>0</v>
      </c>
      <c r="I18" s="167">
        <f t="shared" si="1"/>
        <v>0</v>
      </c>
      <c r="J18" s="166">
        <f>SUM(J15:J17)</f>
        <v>0</v>
      </c>
      <c r="K18" s="167">
        <f>SUM(K15:K17)</f>
        <v>0</v>
      </c>
      <c r="L18" s="166">
        <f>SUM(L15:L17)</f>
        <v>0</v>
      </c>
      <c r="M18" s="168">
        <f>SUM(M15:M17)</f>
        <v>0</v>
      </c>
    </row>
    <row r="19" spans="1:13" s="113" customFormat="1" ht="23.25" customHeight="1" thickBot="1">
      <c r="A19" s="255" t="s">
        <v>26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7"/>
    </row>
    <row r="20" spans="1:13" ht="19.5" customHeight="1">
      <c r="A20" s="129" t="s">
        <v>27</v>
      </c>
      <c r="B20" s="153" t="s">
        <v>20</v>
      </c>
      <c r="C20" s="153" t="s">
        <v>20</v>
      </c>
      <c r="D20" s="154">
        <v>30</v>
      </c>
      <c r="E20" s="155">
        <v>1</v>
      </c>
      <c r="F20" s="153" t="s">
        <v>20</v>
      </c>
      <c r="G20" s="153" t="s">
        <v>20</v>
      </c>
      <c r="H20" s="156" t="s">
        <v>20</v>
      </c>
      <c r="I20" s="153" t="s">
        <v>20</v>
      </c>
      <c r="J20" s="153" t="s">
        <v>20</v>
      </c>
      <c r="K20" s="153" t="s">
        <v>20</v>
      </c>
      <c r="L20" s="157" t="s">
        <v>20</v>
      </c>
      <c r="M20" s="170" t="s">
        <v>20</v>
      </c>
    </row>
    <row r="21" spans="1:13" ht="19.5" customHeight="1">
      <c r="A21" s="129" t="s">
        <v>28</v>
      </c>
      <c r="B21" s="153" t="s">
        <v>20</v>
      </c>
      <c r="C21" s="153" t="s">
        <v>20</v>
      </c>
      <c r="D21" s="154">
        <v>48</v>
      </c>
      <c r="E21" s="155">
        <v>1</v>
      </c>
      <c r="F21" s="153" t="s">
        <v>20</v>
      </c>
      <c r="G21" s="153" t="s">
        <v>20</v>
      </c>
      <c r="H21" s="156" t="s">
        <v>20</v>
      </c>
      <c r="I21" s="153" t="s">
        <v>20</v>
      </c>
      <c r="J21" s="153" t="s">
        <v>20</v>
      </c>
      <c r="K21" s="153" t="s">
        <v>20</v>
      </c>
      <c r="L21" s="157" t="s">
        <v>20</v>
      </c>
      <c r="M21" s="158" t="s">
        <v>20</v>
      </c>
    </row>
    <row r="22" spans="1:13" ht="19.5" customHeight="1" thickBot="1">
      <c r="A22" s="132" t="s">
        <v>29</v>
      </c>
      <c r="B22" s="160" t="s">
        <v>20</v>
      </c>
      <c r="C22" s="160" t="s">
        <v>20</v>
      </c>
      <c r="D22" s="161">
        <v>36</v>
      </c>
      <c r="E22" s="161">
        <v>1</v>
      </c>
      <c r="F22" s="160" t="s">
        <v>20</v>
      </c>
      <c r="G22" s="160" t="s">
        <v>20</v>
      </c>
      <c r="H22" s="163" t="s">
        <v>20</v>
      </c>
      <c r="I22" s="160" t="s">
        <v>20</v>
      </c>
      <c r="J22" s="160" t="s">
        <v>20</v>
      </c>
      <c r="K22" s="160" t="s">
        <v>20</v>
      </c>
      <c r="L22" s="164" t="s">
        <v>20</v>
      </c>
      <c r="M22" s="171" t="s">
        <v>20</v>
      </c>
    </row>
    <row r="23" spans="1:13" ht="19.5" customHeight="1" thickBot="1">
      <c r="A23" s="132" t="s">
        <v>30</v>
      </c>
      <c r="B23" s="160" t="s">
        <v>20</v>
      </c>
      <c r="C23" s="160" t="s">
        <v>20</v>
      </c>
      <c r="D23" s="161">
        <v>15</v>
      </c>
      <c r="E23" s="161">
        <v>1</v>
      </c>
      <c r="F23" s="160" t="s">
        <v>20</v>
      </c>
      <c r="G23" s="160" t="s">
        <v>20</v>
      </c>
      <c r="H23" s="163" t="s">
        <v>20</v>
      </c>
      <c r="I23" s="160" t="s">
        <v>20</v>
      </c>
      <c r="J23" s="160" t="s">
        <v>20</v>
      </c>
      <c r="K23" s="160" t="s">
        <v>20</v>
      </c>
      <c r="L23" s="164" t="s">
        <v>20</v>
      </c>
      <c r="M23" s="165" t="s">
        <v>20</v>
      </c>
    </row>
    <row r="24" spans="1:13" s="169" customFormat="1" ht="18.75" customHeight="1" thickBot="1">
      <c r="A24" s="172" t="s">
        <v>23</v>
      </c>
      <c r="B24" s="173">
        <f>SUM(B20:B23)</f>
        <v>0</v>
      </c>
      <c r="C24" s="112">
        <f>SUM(C20:C23)</f>
        <v>0</v>
      </c>
      <c r="D24" s="112">
        <f>SUM(D20:D23)</f>
        <v>129</v>
      </c>
      <c r="E24" s="174">
        <f aca="true" t="shared" si="2" ref="E24:M24">SUM(E20:E23)</f>
        <v>4</v>
      </c>
      <c r="F24" s="112">
        <f t="shared" si="2"/>
        <v>0</v>
      </c>
      <c r="G24" s="112">
        <f t="shared" si="2"/>
        <v>0</v>
      </c>
      <c r="H24" s="174">
        <f t="shared" si="2"/>
        <v>0</v>
      </c>
      <c r="I24" s="112">
        <f t="shared" si="2"/>
        <v>0</v>
      </c>
      <c r="J24" s="174">
        <f t="shared" si="2"/>
        <v>0</v>
      </c>
      <c r="K24" s="112">
        <f t="shared" si="2"/>
        <v>0</v>
      </c>
      <c r="L24" s="175">
        <f t="shared" si="2"/>
        <v>0</v>
      </c>
      <c r="M24" s="176">
        <f t="shared" si="2"/>
        <v>0</v>
      </c>
    </row>
    <row r="25" spans="1:13" ht="21" customHeight="1" thickBot="1">
      <c r="A25" s="177" t="s">
        <v>13</v>
      </c>
      <c r="B25" s="178">
        <f>B13+B18+B24</f>
        <v>10020</v>
      </c>
      <c r="C25" s="178">
        <f aca="true" t="shared" si="3" ref="C25:M25">C13+C18+C24</f>
        <v>71</v>
      </c>
      <c r="D25" s="178">
        <f t="shared" si="3"/>
        <v>1192</v>
      </c>
      <c r="E25" s="178">
        <f t="shared" si="3"/>
        <v>44</v>
      </c>
      <c r="F25" s="178">
        <f t="shared" si="3"/>
        <v>1020</v>
      </c>
      <c r="G25" s="178">
        <f t="shared" si="3"/>
        <v>68</v>
      </c>
      <c r="H25" s="178">
        <f t="shared" si="3"/>
        <v>60</v>
      </c>
      <c r="I25" s="178">
        <f t="shared" si="3"/>
        <v>224</v>
      </c>
      <c r="J25" s="178">
        <f t="shared" si="3"/>
        <v>482</v>
      </c>
      <c r="K25" s="178">
        <f t="shared" si="3"/>
        <v>233</v>
      </c>
      <c r="L25" s="178">
        <f t="shared" si="3"/>
        <v>9</v>
      </c>
      <c r="M25" s="178">
        <f t="shared" si="3"/>
        <v>1008</v>
      </c>
    </row>
    <row r="26" spans="1:5" ht="18.75" customHeight="1" thickBot="1">
      <c r="A26" s="101" t="s">
        <v>31</v>
      </c>
      <c r="B26" s="102">
        <v>34</v>
      </c>
      <c r="C26" s="179" t="s">
        <v>32</v>
      </c>
      <c r="D26" s="180"/>
      <c r="E26" s="180"/>
    </row>
    <row r="27" spans="1:5" ht="18.75" customHeight="1" thickBot="1">
      <c r="A27" s="101" t="s">
        <v>33</v>
      </c>
      <c r="B27" s="102">
        <v>71</v>
      </c>
      <c r="C27" s="183" t="s">
        <v>62</v>
      </c>
      <c r="D27" s="183"/>
      <c r="E27" s="183"/>
    </row>
    <row r="28" spans="1:5" ht="18.75" customHeight="1" thickBot="1">
      <c r="A28" s="101" t="s">
        <v>34</v>
      </c>
      <c r="B28" s="102">
        <v>919</v>
      </c>
      <c r="C28" s="258"/>
      <c r="D28" s="258"/>
      <c r="E28" s="258"/>
    </row>
    <row r="29" spans="1:2" ht="18.75" customHeight="1" thickBot="1">
      <c r="A29" s="103" t="s">
        <v>35</v>
      </c>
      <c r="B29" s="104">
        <v>72</v>
      </c>
    </row>
    <row r="30" spans="1:2" ht="18.75" customHeight="1" thickBot="1">
      <c r="A30" s="207" t="s">
        <v>36</v>
      </c>
      <c r="B30" s="102">
        <v>17</v>
      </c>
    </row>
    <row r="31" spans="1:3" ht="18.75" customHeight="1" thickBot="1">
      <c r="A31" s="106" t="s">
        <v>63</v>
      </c>
      <c r="B31" s="184"/>
      <c r="C31" s="185">
        <v>44</v>
      </c>
    </row>
    <row r="32" ht="23.25" customHeight="1">
      <c r="A32" s="183" t="s">
        <v>37</v>
      </c>
    </row>
  </sheetData>
  <mergeCells count="11">
    <mergeCell ref="A1:M1"/>
    <mergeCell ref="A2:M2"/>
    <mergeCell ref="A3:M3"/>
    <mergeCell ref="A4:A5"/>
    <mergeCell ref="B4:C4"/>
    <mergeCell ref="D4:E4"/>
    <mergeCell ref="F4:G4"/>
    <mergeCell ref="H4:M4"/>
    <mergeCell ref="A14:M14"/>
    <mergeCell ref="A19:M19"/>
    <mergeCell ref="C28:E28"/>
  </mergeCells>
  <printOptions/>
  <pageMargins left="0.24" right="0.2" top="0.32" bottom="0.34" header="0.17" footer="0.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C31" sqref="C31"/>
    </sheetView>
  </sheetViews>
  <sheetFormatPr defaultColWidth="9.140625" defaultRowHeight="12.75"/>
  <cols>
    <col min="1" max="1" width="47.57421875" style="73" customWidth="1"/>
    <col min="2" max="2" width="9.00390625" style="71" customWidth="1"/>
    <col min="3" max="3" width="9.28125" style="71" customWidth="1"/>
    <col min="4" max="4" width="9.140625" style="71" customWidth="1"/>
    <col min="5" max="5" width="9.57421875" style="71" customWidth="1"/>
    <col min="6" max="6" width="10.421875" style="71" customWidth="1"/>
    <col min="7" max="7" width="8.140625" style="71" customWidth="1"/>
    <col min="8" max="9" width="8.00390625" style="71" customWidth="1"/>
    <col min="10" max="10" width="7.8515625" style="71" customWidth="1"/>
    <col min="11" max="11" width="9.28125" style="71" customWidth="1"/>
    <col min="12" max="12" width="9.140625" style="71" customWidth="1"/>
    <col min="13" max="13" width="9.421875" style="72" customWidth="1"/>
    <col min="14" max="16384" width="9.140625" style="1" customWidth="1"/>
  </cols>
  <sheetData>
    <row r="1" spans="1:13" ht="15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15.75" thickBot="1">
      <c r="A2" s="282" t="s">
        <v>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5.75" thickBot="1">
      <c r="A3" s="283" t="s">
        <v>95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5"/>
    </row>
    <row r="4" spans="1:13" s="82" customFormat="1" ht="35.25" customHeight="1" thickBot="1">
      <c r="A4" s="286" t="s">
        <v>2</v>
      </c>
      <c r="B4" s="265" t="s">
        <v>3</v>
      </c>
      <c r="C4" s="266"/>
      <c r="D4" s="292" t="s">
        <v>74</v>
      </c>
      <c r="E4" s="293"/>
      <c r="F4" s="267" t="s">
        <v>5</v>
      </c>
      <c r="G4" s="268"/>
      <c r="H4" s="249" t="s">
        <v>71</v>
      </c>
      <c r="I4" s="250"/>
      <c r="J4" s="250"/>
      <c r="K4" s="250"/>
      <c r="L4" s="250"/>
      <c r="M4" s="251"/>
    </row>
    <row r="5" spans="1:13" s="81" customFormat="1" ht="39" thickBot="1">
      <c r="A5" s="287"/>
      <c r="B5" s="213" t="s">
        <v>6</v>
      </c>
      <c r="C5" s="214" t="s">
        <v>7</v>
      </c>
      <c r="D5" s="213" t="s">
        <v>6</v>
      </c>
      <c r="E5" s="214" t="s">
        <v>8</v>
      </c>
      <c r="F5" s="215" t="s">
        <v>9</v>
      </c>
      <c r="G5" s="246" t="s">
        <v>96</v>
      </c>
      <c r="H5" s="216" t="s">
        <v>40</v>
      </c>
      <c r="I5" s="213" t="s">
        <v>41</v>
      </c>
      <c r="J5" s="217" t="s">
        <v>42</v>
      </c>
      <c r="K5" s="213" t="s">
        <v>11</v>
      </c>
      <c r="L5" s="217" t="s">
        <v>12</v>
      </c>
      <c r="M5" s="218" t="s">
        <v>13</v>
      </c>
    </row>
    <row r="6" spans="1:14" s="2" customFormat="1" ht="15">
      <c r="A6" s="225" t="s">
        <v>14</v>
      </c>
      <c r="B6" s="226">
        <v>3200</v>
      </c>
      <c r="C6" s="226">
        <v>17</v>
      </c>
      <c r="D6" s="227">
        <v>606</v>
      </c>
      <c r="E6" s="227">
        <v>23</v>
      </c>
      <c r="F6" s="226">
        <v>178</v>
      </c>
      <c r="G6" s="245">
        <v>1</v>
      </c>
      <c r="H6" s="228">
        <v>43</v>
      </c>
      <c r="I6" s="226">
        <v>129</v>
      </c>
      <c r="J6" s="226">
        <v>253</v>
      </c>
      <c r="K6" s="226">
        <v>104</v>
      </c>
      <c r="L6" s="226">
        <v>5</v>
      </c>
      <c r="M6" s="229">
        <f aca="true" t="shared" si="0" ref="M6:M11">SUM(H6:L6)</f>
        <v>534</v>
      </c>
      <c r="N6" s="241"/>
    </row>
    <row r="7" spans="1:14" s="2" customFormat="1" ht="15">
      <c r="A7" s="10" t="s">
        <v>15</v>
      </c>
      <c r="B7" s="11">
        <v>1923</v>
      </c>
      <c r="C7" s="11">
        <v>12</v>
      </c>
      <c r="D7" s="12">
        <v>99</v>
      </c>
      <c r="E7" s="12">
        <v>4</v>
      </c>
      <c r="F7" s="11">
        <v>90</v>
      </c>
      <c r="G7" s="11">
        <v>2</v>
      </c>
      <c r="H7" s="14">
        <v>29</v>
      </c>
      <c r="I7" s="11">
        <v>61</v>
      </c>
      <c r="J7" s="11">
        <v>72</v>
      </c>
      <c r="K7" s="11">
        <f>13+3</f>
        <v>16</v>
      </c>
      <c r="L7" s="11">
        <v>1</v>
      </c>
      <c r="M7" s="230">
        <f t="shared" si="0"/>
        <v>179</v>
      </c>
      <c r="N7" s="241"/>
    </row>
    <row r="8" spans="1:14" ht="15">
      <c r="A8" s="17" t="s">
        <v>16</v>
      </c>
      <c r="B8" s="11">
        <v>1370</v>
      </c>
      <c r="C8" s="11">
        <v>9</v>
      </c>
      <c r="D8" s="12">
        <v>88</v>
      </c>
      <c r="E8" s="12">
        <v>2</v>
      </c>
      <c r="F8" s="11">
        <v>49</v>
      </c>
      <c r="G8" s="11">
        <v>0</v>
      </c>
      <c r="H8" s="14">
        <v>10</v>
      </c>
      <c r="I8" s="11">
        <v>30</v>
      </c>
      <c r="J8" s="11">
        <v>48</v>
      </c>
      <c r="K8" s="11">
        <v>11</v>
      </c>
      <c r="L8" s="11">
        <v>0</v>
      </c>
      <c r="M8" s="230">
        <f t="shared" si="0"/>
        <v>99</v>
      </c>
      <c r="N8" s="71"/>
    </row>
    <row r="9" spans="1:14" s="2" customFormat="1" ht="15">
      <c r="A9" s="18" t="s">
        <v>17</v>
      </c>
      <c r="B9" s="11">
        <v>1757</v>
      </c>
      <c r="C9" s="11">
        <v>10</v>
      </c>
      <c r="D9" s="12">
        <v>93</v>
      </c>
      <c r="E9" s="12">
        <v>3</v>
      </c>
      <c r="F9" s="11">
        <v>108</v>
      </c>
      <c r="G9" s="11">
        <v>1</v>
      </c>
      <c r="H9" s="14">
        <v>10</v>
      </c>
      <c r="I9" s="11">
        <v>24</v>
      </c>
      <c r="J9" s="11">
        <v>62</v>
      </c>
      <c r="K9" s="11">
        <v>65</v>
      </c>
      <c r="L9" s="11">
        <v>3</v>
      </c>
      <c r="M9" s="230">
        <f t="shared" si="0"/>
        <v>164</v>
      </c>
      <c r="N9" s="241"/>
    </row>
    <row r="10" spans="1:14" s="2" customFormat="1" ht="15">
      <c r="A10" s="18" t="s">
        <v>18</v>
      </c>
      <c r="B10" s="11">
        <v>1513</v>
      </c>
      <c r="C10" s="11">
        <v>11</v>
      </c>
      <c r="D10" s="12">
        <v>130</v>
      </c>
      <c r="E10" s="12">
        <v>5</v>
      </c>
      <c r="F10" s="11">
        <v>85</v>
      </c>
      <c r="G10" s="11">
        <v>1</v>
      </c>
      <c r="H10" s="14">
        <v>12</v>
      </c>
      <c r="I10" s="11">
        <v>18</v>
      </c>
      <c r="J10" s="11">
        <v>77</v>
      </c>
      <c r="K10" s="11">
        <v>66</v>
      </c>
      <c r="L10" s="11">
        <v>3</v>
      </c>
      <c r="M10" s="230">
        <f t="shared" si="0"/>
        <v>176</v>
      </c>
      <c r="N10" s="241"/>
    </row>
    <row r="11" spans="1:13" s="2" customFormat="1" ht="15">
      <c r="A11" s="18" t="s">
        <v>19</v>
      </c>
      <c r="B11" s="11" t="s">
        <v>20</v>
      </c>
      <c r="C11" s="11" t="s">
        <v>20</v>
      </c>
      <c r="D11" s="12" t="s">
        <v>20</v>
      </c>
      <c r="E11" s="12" t="s">
        <v>20</v>
      </c>
      <c r="F11" s="11">
        <v>105</v>
      </c>
      <c r="G11" s="11">
        <v>11</v>
      </c>
      <c r="H11" s="19" t="s">
        <v>20</v>
      </c>
      <c r="I11" s="11" t="s">
        <v>20</v>
      </c>
      <c r="J11" s="11" t="s">
        <v>21</v>
      </c>
      <c r="K11" s="11" t="s">
        <v>20</v>
      </c>
      <c r="L11" s="11" t="s">
        <v>20</v>
      </c>
      <c r="M11" s="230">
        <f t="shared" si="0"/>
        <v>0</v>
      </c>
    </row>
    <row r="12" spans="1:14" s="2" customFormat="1" ht="27.75" customHeight="1" thickBot="1">
      <c r="A12" s="231" t="s">
        <v>73</v>
      </c>
      <c r="B12" s="232" t="s">
        <v>20</v>
      </c>
      <c r="C12" s="232" t="s">
        <v>20</v>
      </c>
      <c r="D12" s="233"/>
      <c r="E12" s="234"/>
      <c r="F12" s="234">
        <v>374</v>
      </c>
      <c r="G12" s="234">
        <v>133</v>
      </c>
      <c r="H12" s="232">
        <v>0</v>
      </c>
      <c r="I12" s="232" t="s">
        <v>20</v>
      </c>
      <c r="J12" s="232" t="s">
        <v>20</v>
      </c>
      <c r="K12" s="232" t="s">
        <v>20</v>
      </c>
      <c r="L12" s="232" t="s">
        <v>20</v>
      </c>
      <c r="M12" s="247">
        <v>0</v>
      </c>
      <c r="N12" s="27"/>
    </row>
    <row r="13" spans="1:13" s="33" customFormat="1" ht="22.5" customHeight="1" thickBot="1">
      <c r="A13" s="219" t="s">
        <v>23</v>
      </c>
      <c r="B13" s="220">
        <f aca="true" t="shared" si="1" ref="B13:M13">SUM(B6:B12)</f>
        <v>9763</v>
      </c>
      <c r="C13" s="220">
        <f t="shared" si="1"/>
        <v>59</v>
      </c>
      <c r="D13" s="221">
        <f t="shared" si="1"/>
        <v>1016</v>
      </c>
      <c r="E13" s="222">
        <f t="shared" si="1"/>
        <v>37</v>
      </c>
      <c r="F13" s="220">
        <f t="shared" si="1"/>
        <v>989</v>
      </c>
      <c r="G13" s="220">
        <f t="shared" si="1"/>
        <v>149</v>
      </c>
      <c r="H13" s="220">
        <f t="shared" si="1"/>
        <v>104</v>
      </c>
      <c r="I13" s="220">
        <f t="shared" si="1"/>
        <v>262</v>
      </c>
      <c r="J13" s="223">
        <f t="shared" si="1"/>
        <v>512</v>
      </c>
      <c r="K13" s="220">
        <f t="shared" si="1"/>
        <v>262</v>
      </c>
      <c r="L13" s="220">
        <f t="shared" si="1"/>
        <v>12</v>
      </c>
      <c r="M13" s="9">
        <f t="shared" si="1"/>
        <v>1152</v>
      </c>
    </row>
    <row r="14" spans="1:13" s="2" customFormat="1" ht="15.75" thickBot="1">
      <c r="A14" s="275" t="s">
        <v>24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7"/>
    </row>
    <row r="15" spans="1:13" ht="15">
      <c r="A15" s="34" t="s">
        <v>25</v>
      </c>
      <c r="B15" s="35">
        <v>114</v>
      </c>
      <c r="C15" s="35">
        <v>1</v>
      </c>
      <c r="D15" s="36" t="s">
        <v>20</v>
      </c>
      <c r="E15" s="37" t="s">
        <v>20</v>
      </c>
      <c r="F15" s="35" t="s">
        <v>20</v>
      </c>
      <c r="G15" s="35" t="s">
        <v>20</v>
      </c>
      <c r="H15" s="38" t="s">
        <v>20</v>
      </c>
      <c r="I15" s="35" t="s">
        <v>20</v>
      </c>
      <c r="J15" s="35" t="s">
        <v>20</v>
      </c>
      <c r="K15" s="35" t="s">
        <v>20</v>
      </c>
      <c r="L15" s="39" t="s">
        <v>20</v>
      </c>
      <c r="M15" s="40" t="s">
        <v>20</v>
      </c>
    </row>
    <row r="16" spans="1:13" ht="29.25" customHeight="1">
      <c r="A16" s="97" t="s">
        <v>93</v>
      </c>
      <c r="B16" s="41">
        <v>0</v>
      </c>
      <c r="C16" s="41">
        <v>0</v>
      </c>
      <c r="D16" s="42" t="s">
        <v>20</v>
      </c>
      <c r="E16" s="43" t="s">
        <v>20</v>
      </c>
      <c r="F16" s="41" t="s">
        <v>20</v>
      </c>
      <c r="G16" s="41" t="s">
        <v>20</v>
      </c>
      <c r="H16" s="44" t="s">
        <v>20</v>
      </c>
      <c r="I16" s="41" t="s">
        <v>20</v>
      </c>
      <c r="J16" s="41" t="s">
        <v>20</v>
      </c>
      <c r="K16" s="41" t="s">
        <v>20</v>
      </c>
      <c r="L16" s="45" t="s">
        <v>20</v>
      </c>
      <c r="M16" s="46" t="s">
        <v>20</v>
      </c>
    </row>
    <row r="17" spans="1:13" ht="26.25" thickBot="1">
      <c r="A17" s="98" t="s">
        <v>53</v>
      </c>
      <c r="B17" s="47">
        <f>138+100+101+76</f>
        <v>415</v>
      </c>
      <c r="C17" s="47">
        <v>4</v>
      </c>
      <c r="D17" s="48" t="s">
        <v>20</v>
      </c>
      <c r="E17" s="49" t="s">
        <v>20</v>
      </c>
      <c r="F17" s="47" t="s">
        <v>20</v>
      </c>
      <c r="G17" s="47" t="s">
        <v>20</v>
      </c>
      <c r="H17" s="50" t="s">
        <v>20</v>
      </c>
      <c r="I17" s="47" t="s">
        <v>20</v>
      </c>
      <c r="J17" s="47" t="s">
        <v>20</v>
      </c>
      <c r="K17" s="47" t="s">
        <v>20</v>
      </c>
      <c r="L17" s="51" t="s">
        <v>20</v>
      </c>
      <c r="M17" s="52" t="s">
        <v>20</v>
      </c>
    </row>
    <row r="18" spans="1:13" s="56" customFormat="1" ht="15.75" thickBot="1">
      <c r="A18" s="28" t="s">
        <v>23</v>
      </c>
      <c r="B18" s="53">
        <f aca="true" t="shared" si="2" ref="B18:M18">SUM(B15:B17)</f>
        <v>529</v>
      </c>
      <c r="C18" s="54">
        <f t="shared" si="2"/>
        <v>5</v>
      </c>
      <c r="D18" s="53">
        <f t="shared" si="2"/>
        <v>0</v>
      </c>
      <c r="E18" s="54">
        <f t="shared" si="2"/>
        <v>0</v>
      </c>
      <c r="F18" s="53">
        <f t="shared" si="2"/>
        <v>0</v>
      </c>
      <c r="G18" s="54">
        <f t="shared" si="2"/>
        <v>0</v>
      </c>
      <c r="H18" s="53">
        <f t="shared" si="2"/>
        <v>0</v>
      </c>
      <c r="I18" s="54">
        <f t="shared" si="2"/>
        <v>0</v>
      </c>
      <c r="J18" s="53">
        <f t="shared" si="2"/>
        <v>0</v>
      </c>
      <c r="K18" s="54">
        <f t="shared" si="2"/>
        <v>0</v>
      </c>
      <c r="L18" s="53">
        <f t="shared" si="2"/>
        <v>0</v>
      </c>
      <c r="M18" s="55">
        <f t="shared" si="2"/>
        <v>0</v>
      </c>
    </row>
    <row r="19" spans="1:13" s="2" customFormat="1" ht="15.75" thickBot="1">
      <c r="A19" s="278" t="s">
        <v>26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80"/>
    </row>
    <row r="20" spans="1:13" ht="15">
      <c r="A20" s="86" t="s">
        <v>27</v>
      </c>
      <c r="B20" s="41" t="s">
        <v>20</v>
      </c>
      <c r="C20" s="41" t="s">
        <v>20</v>
      </c>
      <c r="D20" s="42">
        <v>50</v>
      </c>
      <c r="E20" s="43">
        <v>1</v>
      </c>
      <c r="F20" s="41" t="s">
        <v>20</v>
      </c>
      <c r="G20" s="41" t="s">
        <v>20</v>
      </c>
      <c r="H20" s="44" t="s">
        <v>20</v>
      </c>
      <c r="I20" s="41" t="s">
        <v>20</v>
      </c>
      <c r="J20" s="41" t="s">
        <v>20</v>
      </c>
      <c r="K20" s="41" t="s">
        <v>20</v>
      </c>
      <c r="L20" s="45" t="s">
        <v>20</v>
      </c>
      <c r="M20" s="57" t="s">
        <v>20</v>
      </c>
    </row>
    <row r="21" spans="1:13" ht="15">
      <c r="A21" s="86" t="s">
        <v>28</v>
      </c>
      <c r="B21" s="41" t="s">
        <v>20</v>
      </c>
      <c r="C21" s="41" t="s">
        <v>20</v>
      </c>
      <c r="D21" s="42">
        <v>102</v>
      </c>
      <c r="E21" s="43">
        <v>1</v>
      </c>
      <c r="F21" s="41" t="s">
        <v>20</v>
      </c>
      <c r="G21" s="41" t="s">
        <v>20</v>
      </c>
      <c r="H21" s="44" t="s">
        <v>20</v>
      </c>
      <c r="I21" s="41" t="s">
        <v>20</v>
      </c>
      <c r="J21" s="41" t="s">
        <v>20</v>
      </c>
      <c r="K21" s="41" t="s">
        <v>20</v>
      </c>
      <c r="L21" s="45" t="s">
        <v>20</v>
      </c>
      <c r="M21" s="46" t="s">
        <v>20</v>
      </c>
    </row>
    <row r="22" spans="1:13" ht="15.75" thickBot="1">
      <c r="A22" s="87" t="s">
        <v>29</v>
      </c>
      <c r="B22" s="47" t="s">
        <v>20</v>
      </c>
      <c r="C22" s="47" t="s">
        <v>20</v>
      </c>
      <c r="D22" s="48">
        <v>55</v>
      </c>
      <c r="E22" s="48">
        <v>1</v>
      </c>
      <c r="F22" s="47" t="s">
        <v>20</v>
      </c>
      <c r="G22" s="47" t="s">
        <v>20</v>
      </c>
      <c r="H22" s="50" t="s">
        <v>20</v>
      </c>
      <c r="I22" s="47" t="s">
        <v>20</v>
      </c>
      <c r="J22" s="47" t="s">
        <v>20</v>
      </c>
      <c r="K22" s="47" t="s">
        <v>20</v>
      </c>
      <c r="L22" s="51" t="s">
        <v>20</v>
      </c>
      <c r="M22" s="58" t="s">
        <v>20</v>
      </c>
    </row>
    <row r="23" spans="1:13" ht="15">
      <c r="A23" s="87" t="s">
        <v>30</v>
      </c>
      <c r="B23" s="47" t="s">
        <v>20</v>
      </c>
      <c r="C23" s="47" t="s">
        <v>20</v>
      </c>
      <c r="D23" s="48">
        <v>31</v>
      </c>
      <c r="E23" s="48">
        <v>1</v>
      </c>
      <c r="F23" s="47" t="s">
        <v>20</v>
      </c>
      <c r="G23" s="47" t="s">
        <v>20</v>
      </c>
      <c r="H23" s="50" t="s">
        <v>20</v>
      </c>
      <c r="I23" s="47" t="s">
        <v>20</v>
      </c>
      <c r="J23" s="47" t="s">
        <v>20</v>
      </c>
      <c r="K23" s="47" t="s">
        <v>20</v>
      </c>
      <c r="L23" s="51" t="s">
        <v>20</v>
      </c>
      <c r="M23" s="52" t="s">
        <v>20</v>
      </c>
    </row>
    <row r="24" spans="1:13" ht="15.75" thickBot="1">
      <c r="A24" s="87" t="s">
        <v>38</v>
      </c>
      <c r="B24" s="41">
        <v>0</v>
      </c>
      <c r="C24" s="41">
        <v>0</v>
      </c>
      <c r="D24" s="42">
        <v>10</v>
      </c>
      <c r="E24" s="42">
        <v>1</v>
      </c>
      <c r="F24" s="41">
        <v>0</v>
      </c>
      <c r="G24" s="41">
        <v>0</v>
      </c>
      <c r="H24" s="44">
        <v>0</v>
      </c>
      <c r="I24" s="41">
        <v>0</v>
      </c>
      <c r="J24" s="41">
        <v>0</v>
      </c>
      <c r="K24" s="41">
        <v>0</v>
      </c>
      <c r="L24" s="41">
        <v>0</v>
      </c>
      <c r="M24" s="59">
        <v>0</v>
      </c>
    </row>
    <row r="25" spans="1:13" s="56" customFormat="1" ht="15.75" thickBot="1">
      <c r="A25" s="60" t="s">
        <v>23</v>
      </c>
      <c r="B25" s="61">
        <f>SUM(B20:B23)</f>
        <v>0</v>
      </c>
      <c r="C25" s="62">
        <f>SUM(C20:C23)</f>
        <v>0</v>
      </c>
      <c r="D25" s="62">
        <f>SUM(D20:D24)</f>
        <v>248</v>
      </c>
      <c r="E25" s="63">
        <f>SUM(E20:E24)</f>
        <v>5</v>
      </c>
      <c r="F25" s="62">
        <f aca="true" t="shared" si="3" ref="F25:M25">SUM(F20:F23)</f>
        <v>0</v>
      </c>
      <c r="G25" s="62">
        <f t="shared" si="3"/>
        <v>0</v>
      </c>
      <c r="H25" s="63">
        <f t="shared" si="3"/>
        <v>0</v>
      </c>
      <c r="I25" s="62">
        <f t="shared" si="3"/>
        <v>0</v>
      </c>
      <c r="J25" s="63">
        <f t="shared" si="3"/>
        <v>0</v>
      </c>
      <c r="K25" s="62">
        <f t="shared" si="3"/>
        <v>0</v>
      </c>
      <c r="L25" s="64">
        <f t="shared" si="3"/>
        <v>0</v>
      </c>
      <c r="M25" s="65">
        <f t="shared" si="3"/>
        <v>0</v>
      </c>
    </row>
    <row r="26" spans="1:13" ht="15.75" thickBot="1">
      <c r="A26" s="66" t="s">
        <v>13</v>
      </c>
      <c r="B26" s="67">
        <f aca="true" t="shared" si="4" ref="B26:M26">B13+B18+B25</f>
        <v>10292</v>
      </c>
      <c r="C26" s="67">
        <f t="shared" si="4"/>
        <v>64</v>
      </c>
      <c r="D26" s="67">
        <f t="shared" si="4"/>
        <v>1264</v>
      </c>
      <c r="E26" s="67">
        <f t="shared" si="4"/>
        <v>42</v>
      </c>
      <c r="F26" s="67">
        <f t="shared" si="4"/>
        <v>989</v>
      </c>
      <c r="G26" s="67">
        <f t="shared" si="4"/>
        <v>149</v>
      </c>
      <c r="H26" s="67">
        <f t="shared" si="4"/>
        <v>104</v>
      </c>
      <c r="I26" s="67">
        <f t="shared" si="4"/>
        <v>262</v>
      </c>
      <c r="J26" s="67">
        <f t="shared" si="4"/>
        <v>512</v>
      </c>
      <c r="K26" s="67">
        <f t="shared" si="4"/>
        <v>262</v>
      </c>
      <c r="L26" s="67">
        <f t="shared" si="4"/>
        <v>12</v>
      </c>
      <c r="M26" s="67">
        <f t="shared" si="4"/>
        <v>1152</v>
      </c>
    </row>
    <row r="27" spans="1:5" ht="15.75" thickBot="1">
      <c r="A27" s="83" t="s">
        <v>31</v>
      </c>
      <c r="B27" s="68">
        <v>34</v>
      </c>
      <c r="C27" s="69" t="s">
        <v>32</v>
      </c>
      <c r="D27" s="70"/>
      <c r="E27" s="70"/>
    </row>
    <row r="28" spans="1:13" ht="28.5" customHeight="1" thickBot="1">
      <c r="A28" s="83" t="s">
        <v>33</v>
      </c>
      <c r="B28" s="68">
        <v>64</v>
      </c>
      <c r="C28" s="308" t="s">
        <v>94</v>
      </c>
      <c r="D28" s="309"/>
      <c r="E28" s="310"/>
      <c r="F28" s="300" t="s">
        <v>46</v>
      </c>
      <c r="G28" s="301"/>
      <c r="H28" s="301"/>
      <c r="I28" s="301"/>
      <c r="J28" s="302"/>
      <c r="K28" s="313" t="s">
        <v>90</v>
      </c>
      <c r="L28" s="314"/>
      <c r="M28" s="315"/>
    </row>
    <row r="29" spans="1:13" ht="15.75" customHeight="1" thickBot="1">
      <c r="A29" s="83" t="s">
        <v>34</v>
      </c>
      <c r="B29" s="68">
        <v>891</v>
      </c>
      <c r="C29" s="244"/>
      <c r="D29" s="242"/>
      <c r="E29" s="243"/>
      <c r="F29" s="294" t="s">
        <v>72</v>
      </c>
      <c r="G29" s="295"/>
      <c r="H29" s="295"/>
      <c r="I29" s="296"/>
      <c r="J29" s="90">
        <v>9</v>
      </c>
      <c r="K29" s="237" t="s">
        <v>80</v>
      </c>
      <c r="L29" s="316" t="s">
        <v>81</v>
      </c>
      <c r="M29" s="317"/>
    </row>
    <row r="30" spans="1:13" ht="15.75" thickBot="1">
      <c r="A30" s="84" t="s">
        <v>35</v>
      </c>
      <c r="B30" s="74">
        <v>4</v>
      </c>
      <c r="F30" s="297" t="s">
        <v>77</v>
      </c>
      <c r="G30" s="298"/>
      <c r="H30" s="298"/>
      <c r="I30" s="299"/>
      <c r="J30" s="91">
        <v>365</v>
      </c>
      <c r="K30" s="238"/>
      <c r="L30" s="311" t="s">
        <v>82</v>
      </c>
      <c r="M30" s="312"/>
    </row>
    <row r="31" spans="1:13" ht="15.75" thickBot="1">
      <c r="A31" s="85" t="s">
        <v>36</v>
      </c>
      <c r="B31" s="68">
        <v>257</v>
      </c>
      <c r="C31" s="248">
        <f>B29+B30+B31</f>
        <v>1152</v>
      </c>
      <c r="F31" s="297" t="s">
        <v>48</v>
      </c>
      <c r="G31" s="298"/>
      <c r="H31" s="298"/>
      <c r="I31" s="299"/>
      <c r="J31" s="91">
        <v>53</v>
      </c>
      <c r="K31" s="237" t="s">
        <v>83</v>
      </c>
      <c r="L31" s="316" t="s">
        <v>84</v>
      </c>
      <c r="M31" s="318"/>
    </row>
    <row r="32" spans="1:13" ht="15" thickBot="1">
      <c r="A32" s="73" t="s">
        <v>75</v>
      </c>
      <c r="F32" s="297" t="s">
        <v>49</v>
      </c>
      <c r="G32" s="298"/>
      <c r="H32" s="298"/>
      <c r="I32" s="299"/>
      <c r="J32" s="91">
        <v>71</v>
      </c>
      <c r="K32" s="238"/>
      <c r="L32" s="311" t="s">
        <v>81</v>
      </c>
      <c r="M32" s="312"/>
    </row>
    <row r="33" spans="1:13" ht="15" thickBot="1">
      <c r="A33" s="73" t="s">
        <v>76</v>
      </c>
      <c r="F33" s="305" t="s">
        <v>51</v>
      </c>
      <c r="G33" s="306"/>
      <c r="H33" s="306"/>
      <c r="I33" s="307"/>
      <c r="J33" s="92">
        <v>9</v>
      </c>
      <c r="K33" s="239" t="s">
        <v>85</v>
      </c>
      <c r="L33" s="319" t="s">
        <v>86</v>
      </c>
      <c r="M33" s="320"/>
    </row>
    <row r="34" spans="1:13" ht="15.75" thickBot="1">
      <c r="A34" s="73" t="s">
        <v>78</v>
      </c>
      <c r="F34" s="303" t="s">
        <v>50</v>
      </c>
      <c r="G34" s="304"/>
      <c r="H34" s="304"/>
      <c r="I34" s="304"/>
      <c r="J34" s="236">
        <f>SUM(J29:J33)</f>
        <v>507</v>
      </c>
      <c r="K34" s="237" t="s">
        <v>87</v>
      </c>
      <c r="L34" s="316" t="s">
        <v>88</v>
      </c>
      <c r="M34" s="318"/>
    </row>
    <row r="35" spans="1:13" ht="15" thickBot="1">
      <c r="A35" s="73" t="s">
        <v>79</v>
      </c>
      <c r="K35" s="240"/>
      <c r="L35" s="311" t="s">
        <v>89</v>
      </c>
      <c r="M35" s="312"/>
    </row>
  </sheetData>
  <mergeCells count="26">
    <mergeCell ref="L35:M35"/>
    <mergeCell ref="F33:I33"/>
    <mergeCell ref="L33:M33"/>
    <mergeCell ref="F34:I34"/>
    <mergeCell ref="L34:M34"/>
    <mergeCell ref="F31:I31"/>
    <mergeCell ref="L31:M31"/>
    <mergeCell ref="F32:I32"/>
    <mergeCell ref="L32:M32"/>
    <mergeCell ref="F29:I29"/>
    <mergeCell ref="L29:M29"/>
    <mergeCell ref="F30:I30"/>
    <mergeCell ref="L30:M30"/>
    <mergeCell ref="A14:M14"/>
    <mergeCell ref="A19:M19"/>
    <mergeCell ref="C28:E28"/>
    <mergeCell ref="F28:J28"/>
    <mergeCell ref="K28:M28"/>
    <mergeCell ref="A1:M1"/>
    <mergeCell ref="A2:M2"/>
    <mergeCell ref="A3:M3"/>
    <mergeCell ref="A4:A5"/>
    <mergeCell ref="B4:C4"/>
    <mergeCell ref="D4:E4"/>
    <mergeCell ref="F4:G4"/>
    <mergeCell ref="H4:M4"/>
  </mergeCells>
  <printOptions/>
  <pageMargins left="0.35" right="0.2" top="0.2" bottom="0.25" header="0.17" footer="0.17"/>
  <pageSetup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21">
      <selection activeCell="J34" sqref="J34"/>
    </sheetView>
  </sheetViews>
  <sheetFormatPr defaultColWidth="9.140625" defaultRowHeight="12.75"/>
  <cols>
    <col min="1" max="1" width="47.57421875" style="73" customWidth="1"/>
    <col min="2" max="2" width="9.00390625" style="71" customWidth="1"/>
    <col min="3" max="3" width="9.28125" style="71" customWidth="1"/>
    <col min="4" max="4" width="9.140625" style="71" customWidth="1"/>
    <col min="5" max="5" width="9.57421875" style="71" customWidth="1"/>
    <col min="6" max="6" width="10.421875" style="71" customWidth="1"/>
    <col min="7" max="7" width="8.140625" style="71" customWidth="1"/>
    <col min="8" max="9" width="8.00390625" style="71" customWidth="1"/>
    <col min="10" max="10" width="7.8515625" style="71" customWidth="1"/>
    <col min="11" max="11" width="9.28125" style="71" customWidth="1"/>
    <col min="12" max="12" width="9.140625" style="71" customWidth="1"/>
    <col min="13" max="13" width="9.421875" style="72" customWidth="1"/>
    <col min="14" max="16384" width="9.140625" style="1" customWidth="1"/>
  </cols>
  <sheetData>
    <row r="1" spans="1:13" ht="15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15.75" thickBot="1">
      <c r="A2" s="282" t="s">
        <v>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5.75" thickBot="1">
      <c r="A3" s="283" t="s">
        <v>97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5"/>
    </row>
    <row r="4" spans="1:13" s="82" customFormat="1" ht="35.25" customHeight="1" thickBot="1">
      <c r="A4" s="286" t="s">
        <v>2</v>
      </c>
      <c r="B4" s="265" t="s">
        <v>3</v>
      </c>
      <c r="C4" s="266"/>
      <c r="D4" s="292" t="s">
        <v>74</v>
      </c>
      <c r="E4" s="293"/>
      <c r="F4" s="267" t="s">
        <v>5</v>
      </c>
      <c r="G4" s="268"/>
      <c r="H4" s="249" t="s">
        <v>71</v>
      </c>
      <c r="I4" s="250"/>
      <c r="J4" s="250"/>
      <c r="K4" s="250"/>
      <c r="L4" s="250"/>
      <c r="M4" s="251"/>
    </row>
    <row r="5" spans="1:13" s="81" customFormat="1" ht="39" thickBot="1">
      <c r="A5" s="287"/>
      <c r="B5" s="213" t="s">
        <v>6</v>
      </c>
      <c r="C5" s="214" t="s">
        <v>7</v>
      </c>
      <c r="D5" s="213" t="s">
        <v>6</v>
      </c>
      <c r="E5" s="214" t="s">
        <v>8</v>
      </c>
      <c r="F5" s="215" t="s">
        <v>9</v>
      </c>
      <c r="G5" s="246" t="s">
        <v>96</v>
      </c>
      <c r="H5" s="216" t="s">
        <v>40</v>
      </c>
      <c r="I5" s="213" t="s">
        <v>41</v>
      </c>
      <c r="J5" s="217" t="s">
        <v>42</v>
      </c>
      <c r="K5" s="213" t="s">
        <v>11</v>
      </c>
      <c r="L5" s="217" t="s">
        <v>12</v>
      </c>
      <c r="M5" s="218" t="s">
        <v>13</v>
      </c>
    </row>
    <row r="6" spans="1:14" s="2" customFormat="1" ht="15">
      <c r="A6" s="225" t="s">
        <v>14</v>
      </c>
      <c r="B6" s="226">
        <v>3200</v>
      </c>
      <c r="C6" s="226">
        <v>17</v>
      </c>
      <c r="D6" s="227">
        <v>606</v>
      </c>
      <c r="E6" s="227">
        <v>23</v>
      </c>
      <c r="F6" s="226">
        <v>178</v>
      </c>
      <c r="G6" s="245">
        <v>1</v>
      </c>
      <c r="H6" s="228">
        <v>43</v>
      </c>
      <c r="I6" s="226">
        <v>129</v>
      </c>
      <c r="J6" s="226">
        <v>252</v>
      </c>
      <c r="K6" s="226">
        <v>103</v>
      </c>
      <c r="L6" s="226">
        <v>6</v>
      </c>
      <c r="M6" s="229">
        <f aca="true" t="shared" si="0" ref="M6:M11">SUM(H6:L6)</f>
        <v>533</v>
      </c>
      <c r="N6" s="241"/>
    </row>
    <row r="7" spans="1:14" s="2" customFormat="1" ht="15">
      <c r="A7" s="10" t="s">
        <v>15</v>
      </c>
      <c r="B7" s="11">
        <v>1923</v>
      </c>
      <c r="C7" s="11">
        <v>12</v>
      </c>
      <c r="D7" s="12">
        <v>99</v>
      </c>
      <c r="E7" s="12">
        <v>4</v>
      </c>
      <c r="F7" s="11">
        <v>90</v>
      </c>
      <c r="G7" s="11">
        <v>2</v>
      </c>
      <c r="H7" s="14">
        <v>29</v>
      </c>
      <c r="I7" s="11">
        <v>60</v>
      </c>
      <c r="J7" s="11">
        <v>73</v>
      </c>
      <c r="K7" s="11">
        <f>13+3</f>
        <v>16</v>
      </c>
      <c r="L7" s="11">
        <v>1</v>
      </c>
      <c r="M7" s="230">
        <f t="shared" si="0"/>
        <v>179</v>
      </c>
      <c r="N7" s="241"/>
    </row>
    <row r="8" spans="1:14" ht="15">
      <c r="A8" s="17" t="s">
        <v>16</v>
      </c>
      <c r="B8" s="11">
        <v>1370</v>
      </c>
      <c r="C8" s="11">
        <v>9</v>
      </c>
      <c r="D8" s="12">
        <v>88</v>
      </c>
      <c r="E8" s="12">
        <v>2</v>
      </c>
      <c r="F8" s="11">
        <v>49</v>
      </c>
      <c r="G8" s="11">
        <v>0</v>
      </c>
      <c r="H8" s="14">
        <v>10</v>
      </c>
      <c r="I8" s="11">
        <v>30</v>
      </c>
      <c r="J8" s="11">
        <v>48</v>
      </c>
      <c r="K8" s="11">
        <v>11</v>
      </c>
      <c r="L8" s="11">
        <v>0</v>
      </c>
      <c r="M8" s="230">
        <f t="shared" si="0"/>
        <v>99</v>
      </c>
      <c r="N8" s="71"/>
    </row>
    <row r="9" spans="1:14" s="2" customFormat="1" ht="15">
      <c r="A9" s="18" t="s">
        <v>17</v>
      </c>
      <c r="B9" s="11">
        <v>1757</v>
      </c>
      <c r="C9" s="11">
        <v>10</v>
      </c>
      <c r="D9" s="12">
        <v>93</v>
      </c>
      <c r="E9" s="12">
        <v>3</v>
      </c>
      <c r="F9" s="11">
        <v>108</v>
      </c>
      <c r="G9" s="11">
        <v>1</v>
      </c>
      <c r="H9" s="14">
        <v>10</v>
      </c>
      <c r="I9" s="11">
        <v>24</v>
      </c>
      <c r="J9" s="11">
        <v>61</v>
      </c>
      <c r="K9" s="11">
        <v>65</v>
      </c>
      <c r="L9" s="11">
        <v>3</v>
      </c>
      <c r="M9" s="230">
        <f t="shared" si="0"/>
        <v>163</v>
      </c>
      <c r="N9" s="241"/>
    </row>
    <row r="10" spans="1:14" s="2" customFormat="1" ht="15">
      <c r="A10" s="18" t="s">
        <v>18</v>
      </c>
      <c r="B10" s="11">
        <v>1513</v>
      </c>
      <c r="C10" s="11">
        <v>11</v>
      </c>
      <c r="D10" s="12">
        <v>130</v>
      </c>
      <c r="E10" s="12">
        <v>5</v>
      </c>
      <c r="F10" s="11">
        <v>85</v>
      </c>
      <c r="G10" s="11">
        <v>1</v>
      </c>
      <c r="H10" s="14">
        <v>12</v>
      </c>
      <c r="I10" s="11">
        <v>18</v>
      </c>
      <c r="J10" s="11">
        <v>77</v>
      </c>
      <c r="K10" s="11">
        <v>66</v>
      </c>
      <c r="L10" s="11">
        <v>3</v>
      </c>
      <c r="M10" s="230">
        <f t="shared" si="0"/>
        <v>176</v>
      </c>
      <c r="N10" s="241"/>
    </row>
    <row r="11" spans="1:13" s="2" customFormat="1" ht="15">
      <c r="A11" s="18" t="s">
        <v>19</v>
      </c>
      <c r="B11" s="11" t="s">
        <v>20</v>
      </c>
      <c r="C11" s="11" t="s">
        <v>20</v>
      </c>
      <c r="D11" s="12" t="s">
        <v>20</v>
      </c>
      <c r="E11" s="12" t="s">
        <v>20</v>
      </c>
      <c r="F11" s="11">
        <v>105</v>
      </c>
      <c r="G11" s="11">
        <v>12</v>
      </c>
      <c r="H11" s="19" t="s">
        <v>20</v>
      </c>
      <c r="I11" s="11" t="s">
        <v>20</v>
      </c>
      <c r="J11" s="11" t="s">
        <v>21</v>
      </c>
      <c r="K11" s="11" t="s">
        <v>20</v>
      </c>
      <c r="L11" s="11" t="s">
        <v>20</v>
      </c>
      <c r="M11" s="230">
        <f t="shared" si="0"/>
        <v>0</v>
      </c>
    </row>
    <row r="12" spans="1:14" s="2" customFormat="1" ht="27.75" customHeight="1" thickBot="1">
      <c r="A12" s="231" t="s">
        <v>73</v>
      </c>
      <c r="B12" s="232" t="s">
        <v>20</v>
      </c>
      <c r="C12" s="232" t="s">
        <v>20</v>
      </c>
      <c r="D12" s="233"/>
      <c r="E12" s="234"/>
      <c r="F12" s="234">
        <v>374</v>
      </c>
      <c r="G12" s="234">
        <v>134</v>
      </c>
      <c r="H12" s="232">
        <v>0</v>
      </c>
      <c r="I12" s="232" t="s">
        <v>20</v>
      </c>
      <c r="J12" s="232" t="s">
        <v>20</v>
      </c>
      <c r="K12" s="232" t="s">
        <v>20</v>
      </c>
      <c r="L12" s="232" t="s">
        <v>20</v>
      </c>
      <c r="M12" s="247">
        <v>0</v>
      </c>
      <c r="N12" s="27"/>
    </row>
    <row r="13" spans="1:13" s="33" customFormat="1" ht="22.5" customHeight="1" thickBot="1">
      <c r="A13" s="219" t="s">
        <v>23</v>
      </c>
      <c r="B13" s="220">
        <f aca="true" t="shared" si="1" ref="B13:M13">SUM(B6:B12)</f>
        <v>9763</v>
      </c>
      <c r="C13" s="220">
        <f t="shared" si="1"/>
        <v>59</v>
      </c>
      <c r="D13" s="221">
        <f t="shared" si="1"/>
        <v>1016</v>
      </c>
      <c r="E13" s="222">
        <f t="shared" si="1"/>
        <v>37</v>
      </c>
      <c r="F13" s="220">
        <f t="shared" si="1"/>
        <v>989</v>
      </c>
      <c r="G13" s="220">
        <f t="shared" si="1"/>
        <v>151</v>
      </c>
      <c r="H13" s="220">
        <f t="shared" si="1"/>
        <v>104</v>
      </c>
      <c r="I13" s="220">
        <f t="shared" si="1"/>
        <v>261</v>
      </c>
      <c r="J13" s="223">
        <f t="shared" si="1"/>
        <v>511</v>
      </c>
      <c r="K13" s="220">
        <f t="shared" si="1"/>
        <v>261</v>
      </c>
      <c r="L13" s="220">
        <f t="shared" si="1"/>
        <v>13</v>
      </c>
      <c r="M13" s="9">
        <f t="shared" si="1"/>
        <v>1150</v>
      </c>
    </row>
    <row r="14" spans="1:13" s="2" customFormat="1" ht="15.75" thickBot="1">
      <c r="A14" s="275" t="s">
        <v>24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7"/>
    </row>
    <row r="15" spans="1:13" ht="15">
      <c r="A15" s="34" t="s">
        <v>25</v>
      </c>
      <c r="B15" s="35">
        <v>114</v>
      </c>
      <c r="C15" s="35">
        <v>1</v>
      </c>
      <c r="D15" s="36" t="s">
        <v>20</v>
      </c>
      <c r="E15" s="37" t="s">
        <v>20</v>
      </c>
      <c r="F15" s="35" t="s">
        <v>20</v>
      </c>
      <c r="G15" s="35" t="s">
        <v>20</v>
      </c>
      <c r="H15" s="38" t="s">
        <v>20</v>
      </c>
      <c r="I15" s="35" t="s">
        <v>20</v>
      </c>
      <c r="J15" s="35" t="s">
        <v>20</v>
      </c>
      <c r="K15" s="35" t="s">
        <v>20</v>
      </c>
      <c r="L15" s="39" t="s">
        <v>20</v>
      </c>
      <c r="M15" s="40" t="s">
        <v>20</v>
      </c>
    </row>
    <row r="16" spans="1:13" ht="29.25" customHeight="1">
      <c r="A16" s="97" t="s">
        <v>93</v>
      </c>
      <c r="B16" s="41">
        <v>0</v>
      </c>
      <c r="C16" s="41">
        <v>0</v>
      </c>
      <c r="D16" s="42" t="s">
        <v>20</v>
      </c>
      <c r="E16" s="43" t="s">
        <v>20</v>
      </c>
      <c r="F16" s="41" t="s">
        <v>20</v>
      </c>
      <c r="G16" s="41" t="s">
        <v>20</v>
      </c>
      <c r="H16" s="44" t="s">
        <v>20</v>
      </c>
      <c r="I16" s="41" t="s">
        <v>20</v>
      </c>
      <c r="J16" s="41" t="s">
        <v>20</v>
      </c>
      <c r="K16" s="41" t="s">
        <v>20</v>
      </c>
      <c r="L16" s="45" t="s">
        <v>20</v>
      </c>
      <c r="M16" s="46" t="s">
        <v>20</v>
      </c>
    </row>
    <row r="17" spans="1:13" ht="26.25" thickBot="1">
      <c r="A17" s="98" t="s">
        <v>53</v>
      </c>
      <c r="B17" s="47">
        <f>138+100+101+76</f>
        <v>415</v>
      </c>
      <c r="C17" s="47">
        <v>4</v>
      </c>
      <c r="D17" s="48" t="s">
        <v>20</v>
      </c>
      <c r="E17" s="49" t="s">
        <v>20</v>
      </c>
      <c r="F17" s="47" t="s">
        <v>20</v>
      </c>
      <c r="G17" s="47" t="s">
        <v>20</v>
      </c>
      <c r="H17" s="50" t="s">
        <v>20</v>
      </c>
      <c r="I17" s="47" t="s">
        <v>20</v>
      </c>
      <c r="J17" s="47" t="s">
        <v>20</v>
      </c>
      <c r="K17" s="47" t="s">
        <v>20</v>
      </c>
      <c r="L17" s="51" t="s">
        <v>20</v>
      </c>
      <c r="M17" s="52" t="s">
        <v>20</v>
      </c>
    </row>
    <row r="18" spans="1:13" s="56" customFormat="1" ht="15.75" thickBot="1">
      <c r="A18" s="28" t="s">
        <v>23</v>
      </c>
      <c r="B18" s="53">
        <f aca="true" t="shared" si="2" ref="B18:M18">SUM(B15:B17)</f>
        <v>529</v>
      </c>
      <c r="C18" s="54">
        <f t="shared" si="2"/>
        <v>5</v>
      </c>
      <c r="D18" s="53">
        <f t="shared" si="2"/>
        <v>0</v>
      </c>
      <c r="E18" s="54">
        <f t="shared" si="2"/>
        <v>0</v>
      </c>
      <c r="F18" s="53">
        <f t="shared" si="2"/>
        <v>0</v>
      </c>
      <c r="G18" s="54">
        <f t="shared" si="2"/>
        <v>0</v>
      </c>
      <c r="H18" s="53">
        <f t="shared" si="2"/>
        <v>0</v>
      </c>
      <c r="I18" s="54">
        <f t="shared" si="2"/>
        <v>0</v>
      </c>
      <c r="J18" s="53">
        <f t="shared" si="2"/>
        <v>0</v>
      </c>
      <c r="K18" s="54">
        <f t="shared" si="2"/>
        <v>0</v>
      </c>
      <c r="L18" s="53">
        <f t="shared" si="2"/>
        <v>0</v>
      </c>
      <c r="M18" s="55">
        <f t="shared" si="2"/>
        <v>0</v>
      </c>
    </row>
    <row r="19" spans="1:13" s="2" customFormat="1" ht="15.75" thickBot="1">
      <c r="A19" s="278" t="s">
        <v>26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80"/>
    </row>
    <row r="20" spans="1:13" ht="15">
      <c r="A20" s="86" t="s">
        <v>27</v>
      </c>
      <c r="B20" s="41" t="s">
        <v>20</v>
      </c>
      <c r="C20" s="41" t="s">
        <v>20</v>
      </c>
      <c r="D20" s="42">
        <v>50</v>
      </c>
      <c r="E20" s="43">
        <v>1</v>
      </c>
      <c r="F20" s="41" t="s">
        <v>20</v>
      </c>
      <c r="G20" s="41" t="s">
        <v>20</v>
      </c>
      <c r="H20" s="44" t="s">
        <v>20</v>
      </c>
      <c r="I20" s="41" t="s">
        <v>20</v>
      </c>
      <c r="J20" s="41" t="s">
        <v>20</v>
      </c>
      <c r="K20" s="41" t="s">
        <v>20</v>
      </c>
      <c r="L20" s="45" t="s">
        <v>20</v>
      </c>
      <c r="M20" s="57" t="s">
        <v>20</v>
      </c>
    </row>
    <row r="21" spans="1:13" ht="15">
      <c r="A21" s="86" t="s">
        <v>28</v>
      </c>
      <c r="B21" s="41" t="s">
        <v>20</v>
      </c>
      <c r="C21" s="41" t="s">
        <v>20</v>
      </c>
      <c r="D21" s="42">
        <v>102</v>
      </c>
      <c r="E21" s="43">
        <v>1</v>
      </c>
      <c r="F21" s="41" t="s">
        <v>20</v>
      </c>
      <c r="G21" s="41" t="s">
        <v>20</v>
      </c>
      <c r="H21" s="44" t="s">
        <v>20</v>
      </c>
      <c r="I21" s="41" t="s">
        <v>20</v>
      </c>
      <c r="J21" s="41" t="s">
        <v>20</v>
      </c>
      <c r="K21" s="41" t="s">
        <v>20</v>
      </c>
      <c r="L21" s="45" t="s">
        <v>20</v>
      </c>
      <c r="M21" s="46" t="s">
        <v>20</v>
      </c>
    </row>
    <row r="22" spans="1:13" ht="15.75" thickBot="1">
      <c r="A22" s="87" t="s">
        <v>29</v>
      </c>
      <c r="B22" s="47" t="s">
        <v>20</v>
      </c>
      <c r="C22" s="47" t="s">
        <v>20</v>
      </c>
      <c r="D22" s="48">
        <v>55</v>
      </c>
      <c r="E22" s="48">
        <v>1</v>
      </c>
      <c r="F22" s="47" t="s">
        <v>20</v>
      </c>
      <c r="G22" s="47" t="s">
        <v>20</v>
      </c>
      <c r="H22" s="50" t="s">
        <v>20</v>
      </c>
      <c r="I22" s="47" t="s">
        <v>20</v>
      </c>
      <c r="J22" s="47" t="s">
        <v>20</v>
      </c>
      <c r="K22" s="47" t="s">
        <v>20</v>
      </c>
      <c r="L22" s="51" t="s">
        <v>20</v>
      </c>
      <c r="M22" s="58" t="s">
        <v>20</v>
      </c>
    </row>
    <row r="23" spans="1:13" ht="15">
      <c r="A23" s="87" t="s">
        <v>30</v>
      </c>
      <c r="B23" s="47" t="s">
        <v>20</v>
      </c>
      <c r="C23" s="47" t="s">
        <v>20</v>
      </c>
      <c r="D23" s="48">
        <v>31</v>
      </c>
      <c r="E23" s="48">
        <v>1</v>
      </c>
      <c r="F23" s="47" t="s">
        <v>20</v>
      </c>
      <c r="G23" s="47" t="s">
        <v>20</v>
      </c>
      <c r="H23" s="50" t="s">
        <v>20</v>
      </c>
      <c r="I23" s="47" t="s">
        <v>20</v>
      </c>
      <c r="J23" s="47" t="s">
        <v>20</v>
      </c>
      <c r="K23" s="47" t="s">
        <v>20</v>
      </c>
      <c r="L23" s="51" t="s">
        <v>20</v>
      </c>
      <c r="M23" s="52" t="s">
        <v>20</v>
      </c>
    </row>
    <row r="24" spans="1:13" ht="15.75" thickBot="1">
      <c r="A24" s="87" t="s">
        <v>38</v>
      </c>
      <c r="B24" s="41">
        <v>0</v>
      </c>
      <c r="C24" s="41">
        <v>0</v>
      </c>
      <c r="D24" s="42">
        <v>10</v>
      </c>
      <c r="E24" s="42">
        <v>1</v>
      </c>
      <c r="F24" s="41">
        <v>0</v>
      </c>
      <c r="G24" s="41">
        <v>0</v>
      </c>
      <c r="H24" s="44">
        <v>0</v>
      </c>
      <c r="I24" s="41">
        <v>0</v>
      </c>
      <c r="J24" s="41">
        <v>0</v>
      </c>
      <c r="K24" s="41">
        <v>0</v>
      </c>
      <c r="L24" s="41">
        <v>0</v>
      </c>
      <c r="M24" s="59">
        <v>0</v>
      </c>
    </row>
    <row r="25" spans="1:13" s="56" customFormat="1" ht="15.75" thickBot="1">
      <c r="A25" s="60" t="s">
        <v>23</v>
      </c>
      <c r="B25" s="61">
        <f>SUM(B20:B23)</f>
        <v>0</v>
      </c>
      <c r="C25" s="62">
        <f>SUM(C20:C23)</f>
        <v>0</v>
      </c>
      <c r="D25" s="62">
        <f>SUM(D20:D24)</f>
        <v>248</v>
      </c>
      <c r="E25" s="63">
        <f>SUM(E20:E24)</f>
        <v>5</v>
      </c>
      <c r="F25" s="62">
        <f aca="true" t="shared" si="3" ref="F25:M25">SUM(F20:F23)</f>
        <v>0</v>
      </c>
      <c r="G25" s="62">
        <f t="shared" si="3"/>
        <v>0</v>
      </c>
      <c r="H25" s="63">
        <f t="shared" si="3"/>
        <v>0</v>
      </c>
      <c r="I25" s="62">
        <f t="shared" si="3"/>
        <v>0</v>
      </c>
      <c r="J25" s="63">
        <f t="shared" si="3"/>
        <v>0</v>
      </c>
      <c r="K25" s="62">
        <f t="shared" si="3"/>
        <v>0</v>
      </c>
      <c r="L25" s="64">
        <f t="shared" si="3"/>
        <v>0</v>
      </c>
      <c r="M25" s="65">
        <f t="shared" si="3"/>
        <v>0</v>
      </c>
    </row>
    <row r="26" spans="1:13" ht="15.75" thickBot="1">
      <c r="A26" s="66" t="s">
        <v>13</v>
      </c>
      <c r="B26" s="67">
        <f aca="true" t="shared" si="4" ref="B26:M26">B13+B18+B25</f>
        <v>10292</v>
      </c>
      <c r="C26" s="67">
        <f t="shared" si="4"/>
        <v>64</v>
      </c>
      <c r="D26" s="67">
        <f t="shared" si="4"/>
        <v>1264</v>
      </c>
      <c r="E26" s="67">
        <f t="shared" si="4"/>
        <v>42</v>
      </c>
      <c r="F26" s="67">
        <f t="shared" si="4"/>
        <v>989</v>
      </c>
      <c r="G26" s="67">
        <f t="shared" si="4"/>
        <v>151</v>
      </c>
      <c r="H26" s="67">
        <f t="shared" si="4"/>
        <v>104</v>
      </c>
      <c r="I26" s="67">
        <f t="shared" si="4"/>
        <v>261</v>
      </c>
      <c r="J26" s="67">
        <f t="shared" si="4"/>
        <v>511</v>
      </c>
      <c r="K26" s="67">
        <f t="shared" si="4"/>
        <v>261</v>
      </c>
      <c r="L26" s="67">
        <f t="shared" si="4"/>
        <v>13</v>
      </c>
      <c r="M26" s="67">
        <f t="shared" si="4"/>
        <v>1150</v>
      </c>
    </row>
    <row r="27" spans="1:5" ht="15.75" thickBot="1">
      <c r="A27" s="83" t="s">
        <v>31</v>
      </c>
      <c r="B27" s="68">
        <v>34</v>
      </c>
      <c r="C27" s="69" t="s">
        <v>32</v>
      </c>
      <c r="D27" s="70"/>
      <c r="E27" s="70"/>
    </row>
    <row r="28" spans="1:13" ht="28.5" customHeight="1" thickBot="1">
      <c r="A28" s="83" t="s">
        <v>33</v>
      </c>
      <c r="B28" s="68">
        <v>64</v>
      </c>
      <c r="C28" s="308" t="s">
        <v>94</v>
      </c>
      <c r="D28" s="309"/>
      <c r="E28" s="310"/>
      <c r="F28" s="300" t="s">
        <v>46</v>
      </c>
      <c r="G28" s="301"/>
      <c r="H28" s="301"/>
      <c r="I28" s="301"/>
      <c r="J28" s="302"/>
      <c r="K28" s="313" t="s">
        <v>90</v>
      </c>
      <c r="L28" s="314"/>
      <c r="M28" s="315"/>
    </row>
    <row r="29" spans="1:13" ht="15.75" customHeight="1" thickBot="1">
      <c r="A29" s="83" t="s">
        <v>34</v>
      </c>
      <c r="B29" s="68">
        <v>888</v>
      </c>
      <c r="C29" s="244"/>
      <c r="D29" s="242"/>
      <c r="E29" s="243"/>
      <c r="F29" s="294" t="s">
        <v>72</v>
      </c>
      <c r="G29" s="295"/>
      <c r="H29" s="295"/>
      <c r="I29" s="296"/>
      <c r="J29" s="90">
        <v>9</v>
      </c>
      <c r="K29" s="237" t="s">
        <v>80</v>
      </c>
      <c r="L29" s="316" t="s">
        <v>81</v>
      </c>
      <c r="M29" s="317"/>
    </row>
    <row r="30" spans="1:13" ht="15.75" thickBot="1">
      <c r="A30" s="84" t="s">
        <v>35</v>
      </c>
      <c r="B30" s="74">
        <v>4</v>
      </c>
      <c r="F30" s="297" t="s">
        <v>77</v>
      </c>
      <c r="G30" s="298"/>
      <c r="H30" s="298"/>
      <c r="I30" s="299"/>
      <c r="J30" s="91">
        <v>365</v>
      </c>
      <c r="K30" s="238"/>
      <c r="L30" s="311" t="s">
        <v>82</v>
      </c>
      <c r="M30" s="312"/>
    </row>
    <row r="31" spans="1:13" ht="15.75" thickBot="1">
      <c r="A31" s="85" t="s">
        <v>36</v>
      </c>
      <c r="B31" s="68">
        <v>258</v>
      </c>
      <c r="C31" s="248">
        <f>B29+B30+B31</f>
        <v>1150</v>
      </c>
      <c r="F31" s="297" t="s">
        <v>48</v>
      </c>
      <c r="G31" s="298"/>
      <c r="H31" s="298"/>
      <c r="I31" s="299"/>
      <c r="J31" s="91">
        <v>51</v>
      </c>
      <c r="K31" s="237" t="s">
        <v>83</v>
      </c>
      <c r="L31" s="316" t="s">
        <v>84</v>
      </c>
      <c r="M31" s="318"/>
    </row>
    <row r="32" spans="1:13" ht="15" thickBot="1">
      <c r="A32" s="73" t="s">
        <v>75</v>
      </c>
      <c r="F32" s="297" t="s">
        <v>49</v>
      </c>
      <c r="G32" s="298"/>
      <c r="H32" s="298"/>
      <c r="I32" s="299"/>
      <c r="J32" s="91">
        <v>73</v>
      </c>
      <c r="K32" s="238"/>
      <c r="L32" s="311" t="s">
        <v>81</v>
      </c>
      <c r="M32" s="312"/>
    </row>
    <row r="33" spans="1:13" ht="15" thickBot="1">
      <c r="A33" s="73" t="s">
        <v>76</v>
      </c>
      <c r="F33" s="305" t="s">
        <v>51</v>
      </c>
      <c r="G33" s="306"/>
      <c r="H33" s="306"/>
      <c r="I33" s="307"/>
      <c r="J33" s="92">
        <v>10</v>
      </c>
      <c r="K33" s="239" t="s">
        <v>85</v>
      </c>
      <c r="L33" s="319" t="s">
        <v>86</v>
      </c>
      <c r="M33" s="320"/>
    </row>
    <row r="34" spans="1:13" ht="15.75" thickBot="1">
      <c r="A34" s="73" t="s">
        <v>78</v>
      </c>
      <c r="F34" s="303" t="s">
        <v>50</v>
      </c>
      <c r="G34" s="304"/>
      <c r="H34" s="304"/>
      <c r="I34" s="304"/>
      <c r="J34" s="236">
        <f>SUM(J29:J33)</f>
        <v>508</v>
      </c>
      <c r="K34" s="237" t="s">
        <v>87</v>
      </c>
      <c r="L34" s="316" t="s">
        <v>88</v>
      </c>
      <c r="M34" s="318"/>
    </row>
    <row r="35" spans="1:13" ht="15" thickBot="1">
      <c r="A35" s="73" t="s">
        <v>79</v>
      </c>
      <c r="K35" s="240"/>
      <c r="L35" s="311" t="s">
        <v>89</v>
      </c>
      <c r="M35" s="312"/>
    </row>
  </sheetData>
  <mergeCells count="26">
    <mergeCell ref="A1:M1"/>
    <mergeCell ref="A2:M2"/>
    <mergeCell ref="A3:M3"/>
    <mergeCell ref="A4:A5"/>
    <mergeCell ref="B4:C4"/>
    <mergeCell ref="D4:E4"/>
    <mergeCell ref="F4:G4"/>
    <mergeCell ref="H4:M4"/>
    <mergeCell ref="A14:M14"/>
    <mergeCell ref="A19:M19"/>
    <mergeCell ref="C28:E28"/>
    <mergeCell ref="F28:J28"/>
    <mergeCell ref="K28:M28"/>
    <mergeCell ref="F29:I29"/>
    <mergeCell ref="L29:M29"/>
    <mergeCell ref="F30:I30"/>
    <mergeCell ref="L30:M30"/>
    <mergeCell ref="F31:I31"/>
    <mergeCell ref="L31:M31"/>
    <mergeCell ref="F32:I32"/>
    <mergeCell ref="L32:M32"/>
    <mergeCell ref="L35:M35"/>
    <mergeCell ref="F33:I33"/>
    <mergeCell ref="L33:M33"/>
    <mergeCell ref="F34:I34"/>
    <mergeCell ref="L34:M34"/>
  </mergeCells>
  <printOptions/>
  <pageMargins left="0.35" right="0.2" top="0.2" bottom="0.25" header="0.17" footer="0.17"/>
  <pageSetup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47.57421875" style="73" customWidth="1"/>
    <col min="2" max="2" width="9.00390625" style="71" customWidth="1"/>
    <col min="3" max="3" width="9.28125" style="71" customWidth="1"/>
    <col min="4" max="4" width="9.140625" style="71" customWidth="1"/>
    <col min="5" max="5" width="9.57421875" style="71" customWidth="1"/>
    <col min="6" max="6" width="10.421875" style="71" customWidth="1"/>
    <col min="7" max="7" width="8.140625" style="71" customWidth="1"/>
    <col min="8" max="9" width="8.00390625" style="71" customWidth="1"/>
    <col min="10" max="10" width="7.8515625" style="71" customWidth="1"/>
    <col min="11" max="11" width="9.28125" style="71" customWidth="1"/>
    <col min="12" max="12" width="9.140625" style="71" customWidth="1"/>
    <col min="13" max="13" width="9.421875" style="72" customWidth="1"/>
    <col min="14" max="16384" width="9.140625" style="1" customWidth="1"/>
  </cols>
  <sheetData>
    <row r="1" spans="1:13" ht="15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15.75" thickBot="1">
      <c r="A2" s="282" t="s">
        <v>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5.75" thickBot="1">
      <c r="A3" s="283" t="s">
        <v>100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5"/>
    </row>
    <row r="4" spans="1:13" s="82" customFormat="1" ht="35.25" customHeight="1" thickBot="1">
      <c r="A4" s="286" t="s">
        <v>2</v>
      </c>
      <c r="B4" s="265" t="s">
        <v>3</v>
      </c>
      <c r="C4" s="266"/>
      <c r="D4" s="292" t="s">
        <v>74</v>
      </c>
      <c r="E4" s="293"/>
      <c r="F4" s="267" t="s">
        <v>5</v>
      </c>
      <c r="G4" s="268"/>
      <c r="H4" s="249" t="s">
        <v>71</v>
      </c>
      <c r="I4" s="250"/>
      <c r="J4" s="250"/>
      <c r="K4" s="250"/>
      <c r="L4" s="250"/>
      <c r="M4" s="251"/>
    </row>
    <row r="5" spans="1:13" s="81" customFormat="1" ht="39" thickBot="1">
      <c r="A5" s="287"/>
      <c r="B5" s="213" t="s">
        <v>6</v>
      </c>
      <c r="C5" s="214" t="s">
        <v>7</v>
      </c>
      <c r="D5" s="213" t="s">
        <v>6</v>
      </c>
      <c r="E5" s="214" t="s">
        <v>8</v>
      </c>
      <c r="F5" s="215" t="s">
        <v>9</v>
      </c>
      <c r="G5" s="246" t="s">
        <v>96</v>
      </c>
      <c r="H5" s="216" t="s">
        <v>40</v>
      </c>
      <c r="I5" s="213" t="s">
        <v>41</v>
      </c>
      <c r="J5" s="217" t="s">
        <v>42</v>
      </c>
      <c r="K5" s="213" t="s">
        <v>11</v>
      </c>
      <c r="L5" s="217" t="s">
        <v>12</v>
      </c>
      <c r="M5" s="218" t="s">
        <v>13</v>
      </c>
    </row>
    <row r="6" spans="1:14" s="2" customFormat="1" ht="15">
      <c r="A6" s="225" t="s">
        <v>14</v>
      </c>
      <c r="B6" s="226">
        <v>3200</v>
      </c>
      <c r="C6" s="226">
        <v>17</v>
      </c>
      <c r="D6" s="227">
        <v>606</v>
      </c>
      <c r="E6" s="227">
        <v>23</v>
      </c>
      <c r="F6" s="226">
        <v>178</v>
      </c>
      <c r="G6" s="245">
        <v>1</v>
      </c>
      <c r="H6" s="228">
        <v>41</v>
      </c>
      <c r="I6" s="226">
        <v>128</v>
      </c>
      <c r="J6" s="226">
        <v>252</v>
      </c>
      <c r="K6" s="226">
        <v>105</v>
      </c>
      <c r="L6" s="226">
        <v>6</v>
      </c>
      <c r="M6" s="229">
        <f aca="true" t="shared" si="0" ref="M6:M11">SUM(H6:L6)</f>
        <v>532</v>
      </c>
      <c r="N6" s="241"/>
    </row>
    <row r="7" spans="1:14" s="2" customFormat="1" ht="15">
      <c r="A7" s="10" t="s">
        <v>15</v>
      </c>
      <c r="B7" s="11">
        <v>1923</v>
      </c>
      <c r="C7" s="11">
        <v>12</v>
      </c>
      <c r="D7" s="12">
        <v>99</v>
      </c>
      <c r="E7" s="12">
        <v>4</v>
      </c>
      <c r="F7" s="11">
        <v>90</v>
      </c>
      <c r="G7" s="11">
        <v>2</v>
      </c>
      <c r="H7" s="14">
        <v>30</v>
      </c>
      <c r="I7" s="11">
        <v>56</v>
      </c>
      <c r="J7" s="11">
        <v>74</v>
      </c>
      <c r="K7" s="11">
        <v>16</v>
      </c>
      <c r="L7" s="11">
        <v>1</v>
      </c>
      <c r="M7" s="230">
        <f t="shared" si="0"/>
        <v>177</v>
      </c>
      <c r="N7" s="241"/>
    </row>
    <row r="8" spans="1:14" ht="15">
      <c r="A8" s="17" t="s">
        <v>16</v>
      </c>
      <c r="B8" s="11">
        <v>1370</v>
      </c>
      <c r="C8" s="11">
        <v>9</v>
      </c>
      <c r="D8" s="12">
        <v>88</v>
      </c>
      <c r="E8" s="12">
        <v>2</v>
      </c>
      <c r="F8" s="11">
        <v>49</v>
      </c>
      <c r="G8" s="11">
        <v>0</v>
      </c>
      <c r="H8" s="14">
        <v>8</v>
      </c>
      <c r="I8" s="11">
        <v>28</v>
      </c>
      <c r="J8" s="11">
        <v>46</v>
      </c>
      <c r="K8" s="11">
        <v>12</v>
      </c>
      <c r="L8" s="11">
        <v>0</v>
      </c>
      <c r="M8" s="230">
        <f t="shared" si="0"/>
        <v>94</v>
      </c>
      <c r="N8" s="71"/>
    </row>
    <row r="9" spans="1:14" s="2" customFormat="1" ht="15">
      <c r="A9" s="18" t="s">
        <v>17</v>
      </c>
      <c r="B9" s="11">
        <v>1757</v>
      </c>
      <c r="C9" s="11">
        <v>10</v>
      </c>
      <c r="D9" s="12">
        <v>93</v>
      </c>
      <c r="E9" s="12">
        <v>3</v>
      </c>
      <c r="F9" s="11">
        <v>108</v>
      </c>
      <c r="G9" s="11">
        <v>0</v>
      </c>
      <c r="H9" s="14">
        <v>10</v>
      </c>
      <c r="I9" s="11">
        <v>24</v>
      </c>
      <c r="J9" s="11">
        <v>60</v>
      </c>
      <c r="K9" s="11">
        <v>66</v>
      </c>
      <c r="L9" s="11">
        <v>3</v>
      </c>
      <c r="M9" s="230">
        <f t="shared" si="0"/>
        <v>163</v>
      </c>
      <c r="N9" s="241"/>
    </row>
    <row r="10" spans="1:14" s="2" customFormat="1" ht="15">
      <c r="A10" s="18" t="s">
        <v>18</v>
      </c>
      <c r="B10" s="11">
        <v>1513</v>
      </c>
      <c r="C10" s="11">
        <v>11</v>
      </c>
      <c r="D10" s="12">
        <v>130</v>
      </c>
      <c r="E10" s="12">
        <v>5</v>
      </c>
      <c r="F10" s="11">
        <v>85</v>
      </c>
      <c r="G10" s="11">
        <v>1</v>
      </c>
      <c r="H10" s="14">
        <v>12</v>
      </c>
      <c r="I10" s="11">
        <v>18</v>
      </c>
      <c r="J10" s="11">
        <v>78</v>
      </c>
      <c r="K10" s="11">
        <v>66</v>
      </c>
      <c r="L10" s="11">
        <v>3</v>
      </c>
      <c r="M10" s="230">
        <f t="shared" si="0"/>
        <v>177</v>
      </c>
      <c r="N10" s="241"/>
    </row>
    <row r="11" spans="1:13" s="2" customFormat="1" ht="15">
      <c r="A11" s="18" t="s">
        <v>19</v>
      </c>
      <c r="B11" s="11" t="s">
        <v>20</v>
      </c>
      <c r="C11" s="11" t="s">
        <v>20</v>
      </c>
      <c r="D11" s="12" t="s">
        <v>20</v>
      </c>
      <c r="E11" s="12" t="s">
        <v>20</v>
      </c>
      <c r="F11" s="11">
        <v>105</v>
      </c>
      <c r="G11" s="11">
        <v>12</v>
      </c>
      <c r="H11" s="19" t="s">
        <v>20</v>
      </c>
      <c r="I11" s="11" t="s">
        <v>20</v>
      </c>
      <c r="J11" s="11" t="s">
        <v>21</v>
      </c>
      <c r="K11" s="11" t="s">
        <v>20</v>
      </c>
      <c r="L11" s="11" t="s">
        <v>20</v>
      </c>
      <c r="M11" s="230">
        <f t="shared" si="0"/>
        <v>0</v>
      </c>
    </row>
    <row r="12" spans="1:14" s="2" customFormat="1" ht="27.75" customHeight="1" thickBot="1">
      <c r="A12" s="231" t="s">
        <v>73</v>
      </c>
      <c r="B12" s="232" t="s">
        <v>20</v>
      </c>
      <c r="C12" s="232" t="s">
        <v>20</v>
      </c>
      <c r="D12" s="233"/>
      <c r="E12" s="234"/>
      <c r="F12" s="234">
        <v>374</v>
      </c>
      <c r="G12" s="234">
        <v>112</v>
      </c>
      <c r="H12" s="232">
        <v>0</v>
      </c>
      <c r="I12" s="232" t="s">
        <v>20</v>
      </c>
      <c r="J12" s="232" t="s">
        <v>20</v>
      </c>
      <c r="K12" s="232" t="s">
        <v>20</v>
      </c>
      <c r="L12" s="232" t="s">
        <v>20</v>
      </c>
      <c r="M12" s="247">
        <v>0</v>
      </c>
      <c r="N12" s="27"/>
    </row>
    <row r="13" spans="1:13" s="33" customFormat="1" ht="22.5" customHeight="1" thickBot="1">
      <c r="A13" s="219" t="s">
        <v>23</v>
      </c>
      <c r="B13" s="220">
        <f aca="true" t="shared" si="1" ref="B13:M13">SUM(B6:B12)</f>
        <v>9763</v>
      </c>
      <c r="C13" s="220">
        <f t="shared" si="1"/>
        <v>59</v>
      </c>
      <c r="D13" s="221">
        <f t="shared" si="1"/>
        <v>1016</v>
      </c>
      <c r="E13" s="222">
        <f t="shared" si="1"/>
        <v>37</v>
      </c>
      <c r="F13" s="220">
        <f t="shared" si="1"/>
        <v>989</v>
      </c>
      <c r="G13" s="220">
        <f t="shared" si="1"/>
        <v>128</v>
      </c>
      <c r="H13" s="220">
        <f t="shared" si="1"/>
        <v>101</v>
      </c>
      <c r="I13" s="220">
        <f t="shared" si="1"/>
        <v>254</v>
      </c>
      <c r="J13" s="223">
        <f t="shared" si="1"/>
        <v>510</v>
      </c>
      <c r="K13" s="220">
        <f t="shared" si="1"/>
        <v>265</v>
      </c>
      <c r="L13" s="220">
        <f t="shared" si="1"/>
        <v>13</v>
      </c>
      <c r="M13" s="9">
        <f t="shared" si="1"/>
        <v>1143</v>
      </c>
    </row>
    <row r="14" spans="1:13" s="2" customFormat="1" ht="15.75" thickBot="1">
      <c r="A14" s="275" t="s">
        <v>24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7"/>
    </row>
    <row r="15" spans="1:13" ht="15">
      <c r="A15" s="34" t="s">
        <v>25</v>
      </c>
      <c r="B15" s="35">
        <v>114</v>
      </c>
      <c r="C15" s="35">
        <v>1</v>
      </c>
      <c r="D15" s="36" t="s">
        <v>20</v>
      </c>
      <c r="E15" s="37" t="s">
        <v>20</v>
      </c>
      <c r="F15" s="35" t="s">
        <v>20</v>
      </c>
      <c r="G15" s="35" t="s">
        <v>20</v>
      </c>
      <c r="H15" s="38" t="s">
        <v>20</v>
      </c>
      <c r="I15" s="35" t="s">
        <v>20</v>
      </c>
      <c r="J15" s="35" t="s">
        <v>20</v>
      </c>
      <c r="K15" s="35" t="s">
        <v>20</v>
      </c>
      <c r="L15" s="39" t="s">
        <v>20</v>
      </c>
      <c r="M15" s="40" t="s">
        <v>20</v>
      </c>
    </row>
    <row r="16" spans="1:13" ht="29.25" customHeight="1">
      <c r="A16" s="97" t="s">
        <v>99</v>
      </c>
      <c r="B16" s="41">
        <v>0</v>
      </c>
      <c r="C16" s="41">
        <v>0</v>
      </c>
      <c r="D16" s="42" t="s">
        <v>20</v>
      </c>
      <c r="E16" s="43" t="s">
        <v>20</v>
      </c>
      <c r="F16" s="41" t="s">
        <v>20</v>
      </c>
      <c r="G16" s="41" t="s">
        <v>20</v>
      </c>
      <c r="H16" s="44" t="s">
        <v>20</v>
      </c>
      <c r="I16" s="41" t="s">
        <v>20</v>
      </c>
      <c r="J16" s="41" t="s">
        <v>20</v>
      </c>
      <c r="K16" s="41" t="s">
        <v>20</v>
      </c>
      <c r="L16" s="45" t="s">
        <v>20</v>
      </c>
      <c r="M16" s="46" t="s">
        <v>20</v>
      </c>
    </row>
    <row r="17" spans="1:13" ht="26.25" thickBot="1">
      <c r="A17" s="98" t="s">
        <v>53</v>
      </c>
      <c r="B17" s="47">
        <f>138+100+101+76</f>
        <v>415</v>
      </c>
      <c r="C17" s="47">
        <v>4</v>
      </c>
      <c r="D17" s="48" t="s">
        <v>20</v>
      </c>
      <c r="E17" s="49" t="s">
        <v>20</v>
      </c>
      <c r="F17" s="47" t="s">
        <v>20</v>
      </c>
      <c r="G17" s="47" t="s">
        <v>20</v>
      </c>
      <c r="H17" s="50" t="s">
        <v>20</v>
      </c>
      <c r="I17" s="47" t="s">
        <v>20</v>
      </c>
      <c r="J17" s="47" t="s">
        <v>20</v>
      </c>
      <c r="K17" s="47" t="s">
        <v>20</v>
      </c>
      <c r="L17" s="51" t="s">
        <v>20</v>
      </c>
      <c r="M17" s="52" t="s">
        <v>20</v>
      </c>
    </row>
    <row r="18" spans="1:13" s="56" customFormat="1" ht="15.75" thickBot="1">
      <c r="A18" s="28" t="s">
        <v>23</v>
      </c>
      <c r="B18" s="53">
        <f aca="true" t="shared" si="2" ref="B18:M18">SUM(B15:B17)</f>
        <v>529</v>
      </c>
      <c r="C18" s="54">
        <f t="shared" si="2"/>
        <v>5</v>
      </c>
      <c r="D18" s="53">
        <f t="shared" si="2"/>
        <v>0</v>
      </c>
      <c r="E18" s="54">
        <f t="shared" si="2"/>
        <v>0</v>
      </c>
      <c r="F18" s="53">
        <f t="shared" si="2"/>
        <v>0</v>
      </c>
      <c r="G18" s="54">
        <f t="shared" si="2"/>
        <v>0</v>
      </c>
      <c r="H18" s="53">
        <f t="shared" si="2"/>
        <v>0</v>
      </c>
      <c r="I18" s="54">
        <f t="shared" si="2"/>
        <v>0</v>
      </c>
      <c r="J18" s="53">
        <f t="shared" si="2"/>
        <v>0</v>
      </c>
      <c r="K18" s="54">
        <f t="shared" si="2"/>
        <v>0</v>
      </c>
      <c r="L18" s="53">
        <f t="shared" si="2"/>
        <v>0</v>
      </c>
      <c r="M18" s="55">
        <f t="shared" si="2"/>
        <v>0</v>
      </c>
    </row>
    <row r="19" spans="1:13" s="2" customFormat="1" ht="15.75" thickBot="1">
      <c r="A19" s="278" t="s">
        <v>26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80"/>
    </row>
    <row r="20" spans="1:13" ht="15">
      <c r="A20" s="86" t="s">
        <v>27</v>
      </c>
      <c r="B20" s="41" t="s">
        <v>20</v>
      </c>
      <c r="C20" s="41" t="s">
        <v>20</v>
      </c>
      <c r="D20" s="42">
        <v>50</v>
      </c>
      <c r="E20" s="43">
        <v>1</v>
      </c>
      <c r="F20" s="41" t="s">
        <v>20</v>
      </c>
      <c r="G20" s="41" t="s">
        <v>20</v>
      </c>
      <c r="H20" s="44" t="s">
        <v>20</v>
      </c>
      <c r="I20" s="41" t="s">
        <v>20</v>
      </c>
      <c r="J20" s="41" t="s">
        <v>20</v>
      </c>
      <c r="K20" s="41" t="s">
        <v>20</v>
      </c>
      <c r="L20" s="45" t="s">
        <v>20</v>
      </c>
      <c r="M20" s="57" t="s">
        <v>20</v>
      </c>
    </row>
    <row r="21" spans="1:13" ht="15">
      <c r="A21" s="86" t="s">
        <v>28</v>
      </c>
      <c r="B21" s="41" t="s">
        <v>20</v>
      </c>
      <c r="C21" s="41" t="s">
        <v>20</v>
      </c>
      <c r="D21" s="42">
        <v>102</v>
      </c>
      <c r="E21" s="43">
        <v>1</v>
      </c>
      <c r="F21" s="41" t="s">
        <v>20</v>
      </c>
      <c r="G21" s="41" t="s">
        <v>20</v>
      </c>
      <c r="H21" s="44" t="s">
        <v>20</v>
      </c>
      <c r="I21" s="41" t="s">
        <v>20</v>
      </c>
      <c r="J21" s="41" t="s">
        <v>20</v>
      </c>
      <c r="K21" s="41" t="s">
        <v>20</v>
      </c>
      <c r="L21" s="45" t="s">
        <v>20</v>
      </c>
      <c r="M21" s="46" t="s">
        <v>20</v>
      </c>
    </row>
    <row r="22" spans="1:13" ht="15.75" thickBot="1">
      <c r="A22" s="87" t="s">
        <v>29</v>
      </c>
      <c r="B22" s="47" t="s">
        <v>20</v>
      </c>
      <c r="C22" s="47" t="s">
        <v>20</v>
      </c>
      <c r="D22" s="48">
        <v>55</v>
      </c>
      <c r="E22" s="48">
        <v>1</v>
      </c>
      <c r="F22" s="47" t="s">
        <v>20</v>
      </c>
      <c r="G22" s="47" t="s">
        <v>20</v>
      </c>
      <c r="H22" s="50" t="s">
        <v>20</v>
      </c>
      <c r="I22" s="47" t="s">
        <v>20</v>
      </c>
      <c r="J22" s="47" t="s">
        <v>20</v>
      </c>
      <c r="K22" s="47" t="s">
        <v>20</v>
      </c>
      <c r="L22" s="51" t="s">
        <v>20</v>
      </c>
      <c r="M22" s="58" t="s">
        <v>20</v>
      </c>
    </row>
    <row r="23" spans="1:13" ht="15">
      <c r="A23" s="87" t="s">
        <v>30</v>
      </c>
      <c r="B23" s="47" t="s">
        <v>20</v>
      </c>
      <c r="C23" s="47" t="s">
        <v>20</v>
      </c>
      <c r="D23" s="48">
        <v>31</v>
      </c>
      <c r="E23" s="48">
        <v>1</v>
      </c>
      <c r="F23" s="47" t="s">
        <v>20</v>
      </c>
      <c r="G23" s="47" t="s">
        <v>20</v>
      </c>
      <c r="H23" s="50" t="s">
        <v>20</v>
      </c>
      <c r="I23" s="47" t="s">
        <v>20</v>
      </c>
      <c r="J23" s="47" t="s">
        <v>20</v>
      </c>
      <c r="K23" s="47" t="s">
        <v>20</v>
      </c>
      <c r="L23" s="51" t="s">
        <v>20</v>
      </c>
      <c r="M23" s="52" t="s">
        <v>20</v>
      </c>
    </row>
    <row r="24" spans="1:13" ht="15.75" thickBot="1">
      <c r="A24" s="87" t="s">
        <v>38</v>
      </c>
      <c r="B24" s="41">
        <v>0</v>
      </c>
      <c r="C24" s="41">
        <v>0</v>
      </c>
      <c r="D24" s="42">
        <v>10</v>
      </c>
      <c r="E24" s="42">
        <v>1</v>
      </c>
      <c r="F24" s="41">
        <v>0</v>
      </c>
      <c r="G24" s="41">
        <v>0</v>
      </c>
      <c r="H24" s="44">
        <v>0</v>
      </c>
      <c r="I24" s="41">
        <v>0</v>
      </c>
      <c r="J24" s="41">
        <v>0</v>
      </c>
      <c r="K24" s="41">
        <v>0</v>
      </c>
      <c r="L24" s="41">
        <v>0</v>
      </c>
      <c r="M24" s="59">
        <v>0</v>
      </c>
    </row>
    <row r="25" spans="1:13" s="56" customFormat="1" ht="15.75" thickBot="1">
      <c r="A25" s="60" t="s">
        <v>23</v>
      </c>
      <c r="B25" s="61">
        <f>SUM(B20:B23)</f>
        <v>0</v>
      </c>
      <c r="C25" s="62">
        <f>SUM(C20:C23)</f>
        <v>0</v>
      </c>
      <c r="D25" s="62">
        <f>SUM(D20:D24)</f>
        <v>248</v>
      </c>
      <c r="E25" s="63">
        <f>SUM(E20:E24)</f>
        <v>5</v>
      </c>
      <c r="F25" s="62">
        <f aca="true" t="shared" si="3" ref="F25:M25">SUM(F20:F23)</f>
        <v>0</v>
      </c>
      <c r="G25" s="62">
        <f t="shared" si="3"/>
        <v>0</v>
      </c>
      <c r="H25" s="63">
        <f t="shared" si="3"/>
        <v>0</v>
      </c>
      <c r="I25" s="62">
        <f t="shared" si="3"/>
        <v>0</v>
      </c>
      <c r="J25" s="63">
        <f t="shared" si="3"/>
        <v>0</v>
      </c>
      <c r="K25" s="62">
        <f t="shared" si="3"/>
        <v>0</v>
      </c>
      <c r="L25" s="64">
        <f t="shared" si="3"/>
        <v>0</v>
      </c>
      <c r="M25" s="65">
        <f t="shared" si="3"/>
        <v>0</v>
      </c>
    </row>
    <row r="26" spans="1:13" ht="15.75" thickBot="1">
      <c r="A26" s="66" t="s">
        <v>13</v>
      </c>
      <c r="B26" s="67">
        <f aca="true" t="shared" si="4" ref="B26:M26">B13+B18+B25</f>
        <v>10292</v>
      </c>
      <c r="C26" s="67">
        <f t="shared" si="4"/>
        <v>64</v>
      </c>
      <c r="D26" s="67">
        <f t="shared" si="4"/>
        <v>1264</v>
      </c>
      <c r="E26" s="67">
        <f t="shared" si="4"/>
        <v>42</v>
      </c>
      <c r="F26" s="67">
        <f t="shared" si="4"/>
        <v>989</v>
      </c>
      <c r="G26" s="67">
        <f t="shared" si="4"/>
        <v>128</v>
      </c>
      <c r="H26" s="67">
        <f t="shared" si="4"/>
        <v>101</v>
      </c>
      <c r="I26" s="67">
        <f t="shared" si="4"/>
        <v>254</v>
      </c>
      <c r="J26" s="67">
        <f t="shared" si="4"/>
        <v>510</v>
      </c>
      <c r="K26" s="67">
        <f t="shared" si="4"/>
        <v>265</v>
      </c>
      <c r="L26" s="67">
        <f t="shared" si="4"/>
        <v>13</v>
      </c>
      <c r="M26" s="67">
        <f t="shared" si="4"/>
        <v>1143</v>
      </c>
    </row>
    <row r="27" spans="1:5" ht="15.75" thickBot="1">
      <c r="A27" s="83" t="s">
        <v>31</v>
      </c>
      <c r="B27" s="68">
        <v>34</v>
      </c>
      <c r="C27" s="69" t="s">
        <v>32</v>
      </c>
      <c r="D27" s="70"/>
      <c r="E27" s="70"/>
    </row>
    <row r="28" spans="1:13" ht="28.5" customHeight="1" thickBot="1">
      <c r="A28" s="83" t="s">
        <v>33</v>
      </c>
      <c r="B28" s="68">
        <v>64</v>
      </c>
      <c r="C28" s="308" t="s">
        <v>94</v>
      </c>
      <c r="D28" s="309"/>
      <c r="E28" s="310"/>
      <c r="F28" s="300" t="s">
        <v>46</v>
      </c>
      <c r="G28" s="301"/>
      <c r="H28" s="301"/>
      <c r="I28" s="301"/>
      <c r="J28" s="302"/>
      <c r="K28" s="313" t="s">
        <v>90</v>
      </c>
      <c r="L28" s="314"/>
      <c r="M28" s="315"/>
    </row>
    <row r="29" spans="1:13" ht="15.75" customHeight="1" thickBot="1">
      <c r="A29" s="83" t="s">
        <v>34</v>
      </c>
      <c r="B29" s="68">
        <v>888</v>
      </c>
      <c r="C29" s="244"/>
      <c r="D29" s="242"/>
      <c r="E29" s="243"/>
      <c r="F29" s="294" t="s">
        <v>72</v>
      </c>
      <c r="G29" s="295"/>
      <c r="H29" s="295"/>
      <c r="I29" s="296"/>
      <c r="J29" s="90">
        <v>9</v>
      </c>
      <c r="K29" s="237" t="s">
        <v>80</v>
      </c>
      <c r="L29" s="316" t="s">
        <v>81</v>
      </c>
      <c r="M29" s="317"/>
    </row>
    <row r="30" spans="1:13" ht="15.75" thickBot="1">
      <c r="A30" s="84" t="s">
        <v>35</v>
      </c>
      <c r="B30" s="74">
        <v>4</v>
      </c>
      <c r="F30" s="297" t="s">
        <v>77</v>
      </c>
      <c r="G30" s="298"/>
      <c r="H30" s="298"/>
      <c r="I30" s="299"/>
      <c r="J30" s="91">
        <v>365</v>
      </c>
      <c r="K30" s="238"/>
      <c r="L30" s="311" t="s">
        <v>82</v>
      </c>
      <c r="M30" s="312"/>
    </row>
    <row r="31" spans="1:13" ht="15.75" thickBot="1">
      <c r="A31" s="85" t="s">
        <v>36</v>
      </c>
      <c r="B31" s="68">
        <v>251</v>
      </c>
      <c r="C31" s="248">
        <f>B29+B30+B31</f>
        <v>1143</v>
      </c>
      <c r="F31" s="297" t="s">
        <v>48</v>
      </c>
      <c r="G31" s="298"/>
      <c r="H31" s="298"/>
      <c r="I31" s="299"/>
      <c r="J31" s="91">
        <v>32</v>
      </c>
      <c r="K31" s="237" t="s">
        <v>83</v>
      </c>
      <c r="L31" s="316" t="s">
        <v>84</v>
      </c>
      <c r="M31" s="318"/>
    </row>
    <row r="32" spans="1:13" ht="15" thickBot="1">
      <c r="A32" s="73" t="s">
        <v>75</v>
      </c>
      <c r="F32" s="297" t="s">
        <v>49</v>
      </c>
      <c r="G32" s="298"/>
      <c r="H32" s="298"/>
      <c r="I32" s="299"/>
      <c r="J32" s="91">
        <v>73</v>
      </c>
      <c r="K32" s="238"/>
      <c r="L32" s="311" t="s">
        <v>81</v>
      </c>
      <c r="M32" s="312"/>
    </row>
    <row r="33" spans="1:13" ht="15" thickBot="1">
      <c r="A33" s="73" t="s">
        <v>98</v>
      </c>
      <c r="F33" s="305" t="s">
        <v>51</v>
      </c>
      <c r="G33" s="306"/>
      <c r="H33" s="306"/>
      <c r="I33" s="307"/>
      <c r="J33" s="92">
        <v>7</v>
      </c>
      <c r="K33" s="239" t="s">
        <v>85</v>
      </c>
      <c r="L33" s="319" t="s">
        <v>86</v>
      </c>
      <c r="M33" s="320"/>
    </row>
    <row r="34" spans="1:13" ht="15.75" thickBot="1">
      <c r="A34" s="73" t="s">
        <v>78</v>
      </c>
      <c r="F34" s="303" t="s">
        <v>50</v>
      </c>
      <c r="G34" s="304"/>
      <c r="H34" s="304"/>
      <c r="I34" s="304"/>
      <c r="J34" s="236">
        <f>SUM(J29:J33)</f>
        <v>486</v>
      </c>
      <c r="K34" s="237" t="s">
        <v>87</v>
      </c>
      <c r="L34" s="316" t="s">
        <v>88</v>
      </c>
      <c r="M34" s="318"/>
    </row>
    <row r="35" spans="1:13" ht="15" thickBot="1">
      <c r="A35" s="73" t="s">
        <v>79</v>
      </c>
      <c r="K35" s="240"/>
      <c r="L35" s="311" t="s">
        <v>89</v>
      </c>
      <c r="M35" s="312"/>
    </row>
  </sheetData>
  <mergeCells count="26">
    <mergeCell ref="L35:M35"/>
    <mergeCell ref="F33:I33"/>
    <mergeCell ref="L33:M33"/>
    <mergeCell ref="F34:I34"/>
    <mergeCell ref="L34:M34"/>
    <mergeCell ref="F31:I31"/>
    <mergeCell ref="L31:M31"/>
    <mergeCell ref="F32:I32"/>
    <mergeCell ref="L32:M32"/>
    <mergeCell ref="F29:I29"/>
    <mergeCell ref="L29:M29"/>
    <mergeCell ref="F30:I30"/>
    <mergeCell ref="L30:M30"/>
    <mergeCell ref="A14:M14"/>
    <mergeCell ref="A19:M19"/>
    <mergeCell ref="C28:E28"/>
    <mergeCell ref="F28:J28"/>
    <mergeCell ref="K28:M28"/>
    <mergeCell ref="A1:M1"/>
    <mergeCell ref="A2:M2"/>
    <mergeCell ref="A3:M3"/>
    <mergeCell ref="A4:A5"/>
    <mergeCell ref="B4:C4"/>
    <mergeCell ref="D4:E4"/>
    <mergeCell ref="F4:G4"/>
    <mergeCell ref="H4:M4"/>
  </mergeCells>
  <printOptions/>
  <pageMargins left="0.35" right="0.2" top="0.2" bottom="0.25" header="0.17" footer="0.17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F1">
      <selection activeCell="H4" sqref="H4:M4"/>
    </sheetView>
  </sheetViews>
  <sheetFormatPr defaultColWidth="9.140625" defaultRowHeight="12.75"/>
  <cols>
    <col min="1" max="1" width="47.57421875" style="183" customWidth="1"/>
    <col min="2" max="2" width="12.28125" style="181" customWidth="1"/>
    <col min="3" max="3" width="12.57421875" style="181" customWidth="1"/>
    <col min="4" max="4" width="12.140625" style="181" customWidth="1"/>
    <col min="5" max="5" width="12.57421875" style="181" customWidth="1"/>
    <col min="6" max="6" width="15.421875" style="181" customWidth="1"/>
    <col min="7" max="7" width="8.140625" style="181" customWidth="1"/>
    <col min="8" max="8" width="12.140625" style="181" customWidth="1"/>
    <col min="9" max="9" width="13.140625" style="181" customWidth="1"/>
    <col min="10" max="10" width="13.421875" style="181" customWidth="1"/>
    <col min="11" max="11" width="10.8515625" style="181" customWidth="1"/>
    <col min="12" max="12" width="11.00390625" style="181" customWidth="1"/>
    <col min="13" max="13" width="10.140625" style="182" customWidth="1"/>
    <col min="14" max="16384" width="9.140625" style="107" customWidth="1"/>
  </cols>
  <sheetData>
    <row r="1" spans="1:13" ht="15.75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6.5" thickBot="1">
      <c r="A2" s="259" t="s">
        <v>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6.5" thickBot="1">
      <c r="A3" s="260" t="s">
        <v>64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2"/>
    </row>
    <row r="4" spans="1:13" ht="35.25" customHeight="1" thickBot="1">
      <c r="A4" s="269" t="s">
        <v>2</v>
      </c>
      <c r="B4" s="271" t="s">
        <v>3</v>
      </c>
      <c r="C4" s="272"/>
      <c r="D4" s="271" t="s">
        <v>4</v>
      </c>
      <c r="E4" s="272"/>
      <c r="F4" s="273" t="s">
        <v>5</v>
      </c>
      <c r="G4" s="274"/>
      <c r="H4" s="249" t="s">
        <v>71</v>
      </c>
      <c r="I4" s="250"/>
      <c r="J4" s="250"/>
      <c r="K4" s="250"/>
      <c r="L4" s="250"/>
      <c r="M4" s="251"/>
    </row>
    <row r="5" spans="1:13" s="113" customFormat="1" ht="48" thickBot="1">
      <c r="A5" s="270"/>
      <c r="B5" s="108" t="s">
        <v>6</v>
      </c>
      <c r="C5" s="109" t="s">
        <v>7</v>
      </c>
      <c r="D5" s="108" t="s">
        <v>6</v>
      </c>
      <c r="E5" s="109" t="s">
        <v>8</v>
      </c>
      <c r="F5" s="110" t="s">
        <v>9</v>
      </c>
      <c r="G5" s="110" t="s">
        <v>10</v>
      </c>
      <c r="H5" s="111" t="s">
        <v>57</v>
      </c>
      <c r="I5" s="108" t="s">
        <v>58</v>
      </c>
      <c r="J5" s="100" t="s">
        <v>59</v>
      </c>
      <c r="K5" s="108" t="s">
        <v>11</v>
      </c>
      <c r="L5" s="100" t="s">
        <v>12</v>
      </c>
      <c r="M5" s="112" t="s">
        <v>13</v>
      </c>
    </row>
    <row r="6" spans="1:13" s="113" customFormat="1" ht="16.5" thickBot="1">
      <c r="A6" s="114" t="s">
        <v>14</v>
      </c>
      <c r="B6" s="115">
        <v>3125</v>
      </c>
      <c r="C6" s="115">
        <v>19</v>
      </c>
      <c r="D6" s="116">
        <v>561</v>
      </c>
      <c r="E6" s="117">
        <v>21</v>
      </c>
      <c r="F6" s="115">
        <v>182</v>
      </c>
      <c r="G6" s="115">
        <v>0</v>
      </c>
      <c r="H6" s="118">
        <v>28</v>
      </c>
      <c r="I6" s="115">
        <v>110</v>
      </c>
      <c r="J6" s="115">
        <v>233</v>
      </c>
      <c r="K6" s="115">
        <v>94</v>
      </c>
      <c r="L6" s="119">
        <v>3</v>
      </c>
      <c r="M6" s="120">
        <f>SUM(H6:L6)</f>
        <v>468</v>
      </c>
    </row>
    <row r="7" spans="1:13" s="113" customFormat="1" ht="15.75">
      <c r="A7" s="121" t="s">
        <v>15</v>
      </c>
      <c r="B7" s="122">
        <v>1815</v>
      </c>
      <c r="C7" s="122">
        <v>14</v>
      </c>
      <c r="D7" s="123">
        <v>151</v>
      </c>
      <c r="E7" s="124">
        <v>6</v>
      </c>
      <c r="F7" s="122">
        <v>92</v>
      </c>
      <c r="G7" s="122">
        <v>1</v>
      </c>
      <c r="H7" s="125">
        <v>17</v>
      </c>
      <c r="I7" s="122">
        <v>52</v>
      </c>
      <c r="J7" s="122">
        <v>63</v>
      </c>
      <c r="K7" s="122">
        <v>11</v>
      </c>
      <c r="L7" s="126">
        <v>1</v>
      </c>
      <c r="M7" s="127">
        <f>SUM(H7:L7)</f>
        <v>144</v>
      </c>
    </row>
    <row r="8" spans="1:13" ht="15.75">
      <c r="A8" s="128" t="s">
        <v>16</v>
      </c>
      <c r="B8" s="122">
        <v>1301</v>
      </c>
      <c r="C8" s="122">
        <v>8</v>
      </c>
      <c r="D8" s="123">
        <v>25</v>
      </c>
      <c r="E8" s="124">
        <v>1</v>
      </c>
      <c r="F8" s="122">
        <v>52</v>
      </c>
      <c r="G8" s="122">
        <v>0</v>
      </c>
      <c r="H8" s="125">
        <v>2</v>
      </c>
      <c r="I8" s="122">
        <v>19</v>
      </c>
      <c r="J8" s="122">
        <v>49</v>
      </c>
      <c r="K8" s="122">
        <v>11</v>
      </c>
      <c r="L8" s="126">
        <v>0</v>
      </c>
      <c r="M8" s="127">
        <f>SUM(H8:L8)</f>
        <v>81</v>
      </c>
    </row>
    <row r="9" spans="1:13" s="113" customFormat="1" ht="15.75">
      <c r="A9" s="129" t="s">
        <v>17</v>
      </c>
      <c r="B9" s="122">
        <v>1700</v>
      </c>
      <c r="C9" s="122">
        <v>12</v>
      </c>
      <c r="D9" s="123">
        <v>128</v>
      </c>
      <c r="E9" s="124">
        <v>4</v>
      </c>
      <c r="F9" s="122">
        <v>111</v>
      </c>
      <c r="G9" s="122">
        <v>1</v>
      </c>
      <c r="H9" s="125">
        <v>5</v>
      </c>
      <c r="I9" s="122">
        <v>19</v>
      </c>
      <c r="J9" s="122">
        <v>64</v>
      </c>
      <c r="K9" s="122">
        <v>60</v>
      </c>
      <c r="L9" s="126">
        <v>2</v>
      </c>
      <c r="M9" s="127">
        <f>SUM(H9:L9)</f>
        <v>150</v>
      </c>
    </row>
    <row r="10" spans="1:13" s="113" customFormat="1" ht="15.75">
      <c r="A10" s="129" t="s">
        <v>18</v>
      </c>
      <c r="B10" s="122">
        <v>1503</v>
      </c>
      <c r="C10" s="122">
        <v>11</v>
      </c>
      <c r="D10" s="123">
        <v>189</v>
      </c>
      <c r="E10" s="124">
        <v>7</v>
      </c>
      <c r="F10" s="122">
        <v>86</v>
      </c>
      <c r="G10" s="122">
        <v>1</v>
      </c>
      <c r="H10" s="125">
        <v>6</v>
      </c>
      <c r="I10" s="122">
        <v>16</v>
      </c>
      <c r="J10" s="122">
        <v>70</v>
      </c>
      <c r="K10" s="122">
        <v>57</v>
      </c>
      <c r="L10" s="126">
        <v>3</v>
      </c>
      <c r="M10" s="127">
        <f>SUM(H10:L10)</f>
        <v>152</v>
      </c>
    </row>
    <row r="11" spans="1:13" s="113" customFormat="1" ht="15.75">
      <c r="A11" s="129" t="s">
        <v>19</v>
      </c>
      <c r="B11" s="122" t="s">
        <v>20</v>
      </c>
      <c r="C11" s="122" t="s">
        <v>20</v>
      </c>
      <c r="D11" s="123" t="s">
        <v>20</v>
      </c>
      <c r="E11" s="124" t="s">
        <v>20</v>
      </c>
      <c r="F11" s="122">
        <v>107</v>
      </c>
      <c r="G11" s="122">
        <v>9</v>
      </c>
      <c r="H11" s="130" t="s">
        <v>20</v>
      </c>
      <c r="I11" s="122" t="s">
        <v>20</v>
      </c>
      <c r="J11" s="122" t="s">
        <v>21</v>
      </c>
      <c r="K11" s="122" t="s">
        <v>20</v>
      </c>
      <c r="L11" s="126" t="s">
        <v>20</v>
      </c>
      <c r="M11" s="131" t="s">
        <v>20</v>
      </c>
    </row>
    <row r="12" spans="1:14" s="113" customFormat="1" ht="39.75" customHeight="1" thickBot="1">
      <c r="A12" s="132" t="s">
        <v>22</v>
      </c>
      <c r="B12" s="133" t="s">
        <v>20</v>
      </c>
      <c r="C12" s="133" t="s">
        <v>20</v>
      </c>
      <c r="D12" s="134">
        <v>9</v>
      </c>
      <c r="E12" s="135">
        <v>1</v>
      </c>
      <c r="F12" s="135">
        <v>388</v>
      </c>
      <c r="G12" s="135">
        <f>42+8</f>
        <v>50</v>
      </c>
      <c r="H12" s="133" t="s">
        <v>20</v>
      </c>
      <c r="I12" s="133" t="s">
        <v>20</v>
      </c>
      <c r="J12" s="133" t="s">
        <v>20</v>
      </c>
      <c r="K12" s="133" t="s">
        <v>20</v>
      </c>
      <c r="L12" s="136" t="s">
        <v>20</v>
      </c>
      <c r="M12" s="137"/>
      <c r="N12" s="138"/>
    </row>
    <row r="13" spans="1:13" s="144" customFormat="1" ht="22.5" customHeight="1" thickBot="1">
      <c r="A13" s="139" t="s">
        <v>23</v>
      </c>
      <c r="B13" s="120">
        <f aca="true" t="shared" si="0" ref="B13:M13">SUM(B6:B12)</f>
        <v>9444</v>
      </c>
      <c r="C13" s="120">
        <f t="shared" si="0"/>
        <v>64</v>
      </c>
      <c r="D13" s="140">
        <f t="shared" si="0"/>
        <v>1063</v>
      </c>
      <c r="E13" s="141">
        <f t="shared" si="0"/>
        <v>40</v>
      </c>
      <c r="F13" s="120">
        <f t="shared" si="0"/>
        <v>1018</v>
      </c>
      <c r="G13" s="120">
        <f t="shared" si="0"/>
        <v>62</v>
      </c>
      <c r="H13" s="120">
        <f t="shared" si="0"/>
        <v>58</v>
      </c>
      <c r="I13" s="120">
        <f t="shared" si="0"/>
        <v>216</v>
      </c>
      <c r="J13" s="142">
        <f t="shared" si="0"/>
        <v>479</v>
      </c>
      <c r="K13" s="120">
        <f t="shared" si="0"/>
        <v>233</v>
      </c>
      <c r="L13" s="120">
        <f t="shared" si="0"/>
        <v>9</v>
      </c>
      <c r="M13" s="143">
        <f t="shared" si="0"/>
        <v>995</v>
      </c>
    </row>
    <row r="14" spans="1:13" s="113" customFormat="1" ht="16.5" thickBot="1">
      <c r="A14" s="252" t="s">
        <v>24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4"/>
    </row>
    <row r="15" spans="1:13" ht="15.75">
      <c r="A15" s="145" t="s">
        <v>25</v>
      </c>
      <c r="B15" s="146">
        <v>151</v>
      </c>
      <c r="C15" s="146">
        <v>1</v>
      </c>
      <c r="D15" s="147" t="s">
        <v>20</v>
      </c>
      <c r="E15" s="148" t="s">
        <v>20</v>
      </c>
      <c r="F15" s="146" t="s">
        <v>20</v>
      </c>
      <c r="G15" s="146" t="s">
        <v>20</v>
      </c>
      <c r="H15" s="149" t="s">
        <v>20</v>
      </c>
      <c r="I15" s="146" t="s">
        <v>20</v>
      </c>
      <c r="J15" s="146" t="s">
        <v>20</v>
      </c>
      <c r="K15" s="146" t="s">
        <v>20</v>
      </c>
      <c r="L15" s="150" t="s">
        <v>20</v>
      </c>
      <c r="M15" s="151" t="s">
        <v>20</v>
      </c>
    </row>
    <row r="16" spans="1:13" ht="33.75" customHeight="1">
      <c r="A16" s="152" t="s">
        <v>60</v>
      </c>
      <c r="B16" s="153">
        <v>73</v>
      </c>
      <c r="C16" s="153">
        <v>2</v>
      </c>
      <c r="D16" s="154" t="s">
        <v>20</v>
      </c>
      <c r="E16" s="155" t="s">
        <v>20</v>
      </c>
      <c r="F16" s="153" t="s">
        <v>20</v>
      </c>
      <c r="G16" s="153" t="s">
        <v>20</v>
      </c>
      <c r="H16" s="156" t="s">
        <v>20</v>
      </c>
      <c r="I16" s="153" t="s">
        <v>20</v>
      </c>
      <c r="J16" s="153" t="s">
        <v>20</v>
      </c>
      <c r="K16" s="153" t="s">
        <v>20</v>
      </c>
      <c r="L16" s="157" t="s">
        <v>20</v>
      </c>
      <c r="M16" s="158" t="s">
        <v>20</v>
      </c>
    </row>
    <row r="17" spans="1:13" ht="32.25" thickBot="1">
      <c r="A17" s="159" t="s">
        <v>61</v>
      </c>
      <c r="B17" s="160">
        <v>352</v>
      </c>
      <c r="C17" s="160">
        <v>4</v>
      </c>
      <c r="D17" s="161" t="s">
        <v>20</v>
      </c>
      <c r="E17" s="162" t="s">
        <v>20</v>
      </c>
      <c r="F17" s="160" t="s">
        <v>20</v>
      </c>
      <c r="G17" s="160" t="s">
        <v>20</v>
      </c>
      <c r="H17" s="163" t="s">
        <v>20</v>
      </c>
      <c r="I17" s="160" t="s">
        <v>20</v>
      </c>
      <c r="J17" s="160" t="s">
        <v>20</v>
      </c>
      <c r="K17" s="160" t="s">
        <v>20</v>
      </c>
      <c r="L17" s="164" t="s">
        <v>20</v>
      </c>
      <c r="M17" s="165" t="s">
        <v>20</v>
      </c>
    </row>
    <row r="18" spans="1:13" s="169" customFormat="1" ht="16.5" thickBot="1">
      <c r="A18" s="139" t="s">
        <v>23</v>
      </c>
      <c r="B18" s="166">
        <f>SUM(B15:B17)</f>
        <v>576</v>
      </c>
      <c r="C18" s="167">
        <f>SUM(C15:C17)</f>
        <v>7</v>
      </c>
      <c r="D18" s="166">
        <f aca="true" t="shared" si="1" ref="D18:I18">SUM(D15:D17)</f>
        <v>0</v>
      </c>
      <c r="E18" s="167">
        <f t="shared" si="1"/>
        <v>0</v>
      </c>
      <c r="F18" s="166">
        <f t="shared" si="1"/>
        <v>0</v>
      </c>
      <c r="G18" s="167">
        <f t="shared" si="1"/>
        <v>0</v>
      </c>
      <c r="H18" s="166">
        <f t="shared" si="1"/>
        <v>0</v>
      </c>
      <c r="I18" s="167">
        <f t="shared" si="1"/>
        <v>0</v>
      </c>
      <c r="J18" s="166">
        <f>SUM(J15:J17)</f>
        <v>0</v>
      </c>
      <c r="K18" s="167">
        <f>SUM(K15:K17)</f>
        <v>0</v>
      </c>
      <c r="L18" s="166">
        <f>SUM(L15:L17)</f>
        <v>0</v>
      </c>
      <c r="M18" s="168">
        <f>SUM(M15:M17)</f>
        <v>0</v>
      </c>
    </row>
    <row r="19" spans="1:13" s="113" customFormat="1" ht="16.5" thickBot="1">
      <c r="A19" s="255" t="s">
        <v>26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7"/>
    </row>
    <row r="20" spans="1:13" ht="15.75">
      <c r="A20" s="129" t="s">
        <v>27</v>
      </c>
      <c r="B20" s="153" t="s">
        <v>20</v>
      </c>
      <c r="C20" s="153" t="s">
        <v>20</v>
      </c>
      <c r="D20" s="154">
        <v>30</v>
      </c>
      <c r="E20" s="155">
        <v>1</v>
      </c>
      <c r="F20" s="153" t="s">
        <v>20</v>
      </c>
      <c r="G20" s="153" t="s">
        <v>20</v>
      </c>
      <c r="H20" s="156" t="s">
        <v>20</v>
      </c>
      <c r="I20" s="153" t="s">
        <v>20</v>
      </c>
      <c r="J20" s="153" t="s">
        <v>20</v>
      </c>
      <c r="K20" s="153" t="s">
        <v>20</v>
      </c>
      <c r="L20" s="157" t="s">
        <v>20</v>
      </c>
      <c r="M20" s="170" t="s">
        <v>20</v>
      </c>
    </row>
    <row r="21" spans="1:13" ht="15.75">
      <c r="A21" s="129" t="s">
        <v>28</v>
      </c>
      <c r="B21" s="153" t="s">
        <v>20</v>
      </c>
      <c r="C21" s="153" t="s">
        <v>20</v>
      </c>
      <c r="D21" s="154">
        <v>48</v>
      </c>
      <c r="E21" s="155">
        <v>1</v>
      </c>
      <c r="F21" s="153" t="s">
        <v>20</v>
      </c>
      <c r="G21" s="153" t="s">
        <v>20</v>
      </c>
      <c r="H21" s="156" t="s">
        <v>20</v>
      </c>
      <c r="I21" s="153" t="s">
        <v>20</v>
      </c>
      <c r="J21" s="153" t="s">
        <v>20</v>
      </c>
      <c r="K21" s="153" t="s">
        <v>20</v>
      </c>
      <c r="L21" s="157" t="s">
        <v>20</v>
      </c>
      <c r="M21" s="158" t="s">
        <v>20</v>
      </c>
    </row>
    <row r="22" spans="1:13" ht="16.5" thickBot="1">
      <c r="A22" s="132" t="s">
        <v>29</v>
      </c>
      <c r="B22" s="160" t="s">
        <v>20</v>
      </c>
      <c r="C22" s="160" t="s">
        <v>20</v>
      </c>
      <c r="D22" s="161">
        <v>36</v>
      </c>
      <c r="E22" s="161">
        <v>1</v>
      </c>
      <c r="F22" s="160" t="s">
        <v>20</v>
      </c>
      <c r="G22" s="160" t="s">
        <v>20</v>
      </c>
      <c r="H22" s="163" t="s">
        <v>20</v>
      </c>
      <c r="I22" s="160" t="s">
        <v>20</v>
      </c>
      <c r="J22" s="160" t="s">
        <v>20</v>
      </c>
      <c r="K22" s="160" t="s">
        <v>20</v>
      </c>
      <c r="L22" s="164" t="s">
        <v>20</v>
      </c>
      <c r="M22" s="171" t="s">
        <v>20</v>
      </c>
    </row>
    <row r="23" spans="1:13" ht="16.5" thickBot="1">
      <c r="A23" s="132" t="s">
        <v>30</v>
      </c>
      <c r="B23" s="160" t="s">
        <v>20</v>
      </c>
      <c r="C23" s="160" t="s">
        <v>20</v>
      </c>
      <c r="D23" s="161">
        <v>15</v>
      </c>
      <c r="E23" s="161">
        <v>1</v>
      </c>
      <c r="F23" s="160" t="s">
        <v>20</v>
      </c>
      <c r="G23" s="160" t="s">
        <v>20</v>
      </c>
      <c r="H23" s="163" t="s">
        <v>20</v>
      </c>
      <c r="I23" s="160" t="s">
        <v>20</v>
      </c>
      <c r="J23" s="160" t="s">
        <v>20</v>
      </c>
      <c r="K23" s="160" t="s">
        <v>20</v>
      </c>
      <c r="L23" s="164" t="s">
        <v>20</v>
      </c>
      <c r="M23" s="165" t="s">
        <v>20</v>
      </c>
    </row>
    <row r="24" spans="1:13" s="169" customFormat="1" ht="16.5" thickBot="1">
      <c r="A24" s="172" t="s">
        <v>23</v>
      </c>
      <c r="B24" s="173">
        <f>SUM(B20:B23)</f>
        <v>0</v>
      </c>
      <c r="C24" s="112">
        <f>SUM(C20:C23)</f>
        <v>0</v>
      </c>
      <c r="D24" s="112">
        <f>SUM(D20:D23)</f>
        <v>129</v>
      </c>
      <c r="E24" s="174">
        <f aca="true" t="shared" si="2" ref="E24:M24">SUM(E20:E23)</f>
        <v>4</v>
      </c>
      <c r="F24" s="112">
        <f t="shared" si="2"/>
        <v>0</v>
      </c>
      <c r="G24" s="112">
        <f t="shared" si="2"/>
        <v>0</v>
      </c>
      <c r="H24" s="174">
        <f t="shared" si="2"/>
        <v>0</v>
      </c>
      <c r="I24" s="112">
        <f t="shared" si="2"/>
        <v>0</v>
      </c>
      <c r="J24" s="174">
        <f t="shared" si="2"/>
        <v>0</v>
      </c>
      <c r="K24" s="112">
        <f t="shared" si="2"/>
        <v>0</v>
      </c>
      <c r="L24" s="175">
        <f t="shared" si="2"/>
        <v>0</v>
      </c>
      <c r="M24" s="176">
        <f t="shared" si="2"/>
        <v>0</v>
      </c>
    </row>
    <row r="25" spans="1:13" ht="16.5" thickBot="1">
      <c r="A25" s="177" t="s">
        <v>13</v>
      </c>
      <c r="B25" s="178">
        <f>B13+B18+B24</f>
        <v>10020</v>
      </c>
      <c r="C25" s="178">
        <f aca="true" t="shared" si="3" ref="C25:M25">C13+C18+C24</f>
        <v>71</v>
      </c>
      <c r="D25" s="178">
        <f t="shared" si="3"/>
        <v>1192</v>
      </c>
      <c r="E25" s="178">
        <f t="shared" si="3"/>
        <v>44</v>
      </c>
      <c r="F25" s="178">
        <f t="shared" si="3"/>
        <v>1018</v>
      </c>
      <c r="G25" s="178">
        <f t="shared" si="3"/>
        <v>62</v>
      </c>
      <c r="H25" s="178">
        <f t="shared" si="3"/>
        <v>58</v>
      </c>
      <c r="I25" s="178">
        <f t="shared" si="3"/>
        <v>216</v>
      </c>
      <c r="J25" s="178">
        <f t="shared" si="3"/>
        <v>479</v>
      </c>
      <c r="K25" s="178">
        <f t="shared" si="3"/>
        <v>233</v>
      </c>
      <c r="L25" s="178">
        <f t="shared" si="3"/>
        <v>9</v>
      </c>
      <c r="M25" s="178">
        <f t="shared" si="3"/>
        <v>995</v>
      </c>
    </row>
    <row r="26" spans="1:5" ht="16.5" thickBot="1">
      <c r="A26" s="101" t="s">
        <v>31</v>
      </c>
      <c r="B26" s="102">
        <v>34</v>
      </c>
      <c r="C26" s="179" t="s">
        <v>32</v>
      </c>
      <c r="D26" s="180"/>
      <c r="E26" s="180"/>
    </row>
    <row r="27" spans="1:5" ht="16.5" thickBot="1">
      <c r="A27" s="101" t="s">
        <v>33</v>
      </c>
      <c r="B27" s="102">
        <v>71</v>
      </c>
      <c r="C27" s="183" t="s">
        <v>62</v>
      </c>
      <c r="D27" s="183"/>
      <c r="E27" s="183"/>
    </row>
    <row r="28" spans="1:5" ht="16.5" thickBot="1">
      <c r="A28" s="101" t="s">
        <v>34</v>
      </c>
      <c r="B28" s="102">
        <v>914</v>
      </c>
      <c r="C28" s="258"/>
      <c r="D28" s="258"/>
      <c r="E28" s="258"/>
    </row>
    <row r="29" spans="1:2" ht="16.5" thickBot="1">
      <c r="A29" s="103" t="s">
        <v>35</v>
      </c>
      <c r="B29" s="104">
        <v>14</v>
      </c>
    </row>
    <row r="30" spans="1:3" ht="16.5" thickBot="1">
      <c r="A30" s="105" t="s">
        <v>36</v>
      </c>
      <c r="B30" s="102">
        <v>67</v>
      </c>
      <c r="C30" s="182">
        <f>B28+B29+B30</f>
        <v>995</v>
      </c>
    </row>
    <row r="31" spans="1:3" ht="16.5" thickBot="1">
      <c r="A31" s="106" t="s">
        <v>63</v>
      </c>
      <c r="B31" s="184"/>
      <c r="C31" s="185">
        <v>42</v>
      </c>
    </row>
    <row r="32" ht="15.75">
      <c r="A32" s="183" t="s">
        <v>37</v>
      </c>
    </row>
  </sheetData>
  <mergeCells count="11">
    <mergeCell ref="A1:M1"/>
    <mergeCell ref="A2:M2"/>
    <mergeCell ref="A3:M3"/>
    <mergeCell ref="A4:A5"/>
    <mergeCell ref="B4:C4"/>
    <mergeCell ref="D4:E4"/>
    <mergeCell ref="F4:G4"/>
    <mergeCell ref="H4:M4"/>
    <mergeCell ref="A14:M14"/>
    <mergeCell ref="A19:M19"/>
    <mergeCell ref="C28:E28"/>
  </mergeCells>
  <printOptions/>
  <pageMargins left="0.17" right="0.17" top="0.37" bottom="0.25" header="0.24" footer="0.19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E1">
      <selection activeCell="H4" sqref="H4:M4"/>
    </sheetView>
  </sheetViews>
  <sheetFormatPr defaultColWidth="9.140625" defaultRowHeight="24" customHeight="1"/>
  <cols>
    <col min="1" max="1" width="47.57421875" style="183" customWidth="1"/>
    <col min="2" max="2" width="12.28125" style="181" customWidth="1"/>
    <col min="3" max="3" width="11.28125" style="181" customWidth="1"/>
    <col min="4" max="4" width="10.57421875" style="181" customWidth="1"/>
    <col min="5" max="5" width="11.140625" style="181" customWidth="1"/>
    <col min="6" max="6" width="15.421875" style="181" customWidth="1"/>
    <col min="7" max="7" width="8.140625" style="181" customWidth="1"/>
    <col min="8" max="8" width="12.140625" style="181" customWidth="1"/>
    <col min="9" max="9" width="13.140625" style="181" customWidth="1"/>
    <col min="10" max="10" width="13.421875" style="181" customWidth="1"/>
    <col min="11" max="11" width="10.8515625" style="181" customWidth="1"/>
    <col min="12" max="12" width="11.00390625" style="181" customWidth="1"/>
    <col min="13" max="13" width="10.140625" style="182" customWidth="1"/>
    <col min="14" max="16384" width="9.140625" style="107" customWidth="1"/>
  </cols>
  <sheetData>
    <row r="1" spans="1:13" ht="24" customHeight="1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24" customHeight="1" thickBot="1">
      <c r="A2" s="259" t="s">
        <v>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24" customHeight="1" thickBot="1">
      <c r="A3" s="260" t="s">
        <v>65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2"/>
    </row>
    <row r="4" spans="1:13" ht="24" customHeight="1" thickBot="1">
      <c r="A4" s="269" t="s">
        <v>2</v>
      </c>
      <c r="B4" s="271" t="s">
        <v>3</v>
      </c>
      <c r="C4" s="272"/>
      <c r="D4" s="271" t="s">
        <v>4</v>
      </c>
      <c r="E4" s="272"/>
      <c r="F4" s="273" t="s">
        <v>5</v>
      </c>
      <c r="G4" s="274"/>
      <c r="H4" s="249" t="s">
        <v>71</v>
      </c>
      <c r="I4" s="250"/>
      <c r="J4" s="250"/>
      <c r="K4" s="250"/>
      <c r="L4" s="250"/>
      <c r="M4" s="251"/>
    </row>
    <row r="5" spans="1:13" s="113" customFormat="1" ht="24" customHeight="1" thickBot="1">
      <c r="A5" s="270"/>
      <c r="B5" s="108" t="s">
        <v>6</v>
      </c>
      <c r="C5" s="109" t="s">
        <v>7</v>
      </c>
      <c r="D5" s="108" t="s">
        <v>6</v>
      </c>
      <c r="E5" s="109" t="s">
        <v>8</v>
      </c>
      <c r="F5" s="110" t="s">
        <v>9</v>
      </c>
      <c r="G5" s="110" t="s">
        <v>10</v>
      </c>
      <c r="H5" s="111" t="s">
        <v>57</v>
      </c>
      <c r="I5" s="108" t="s">
        <v>58</v>
      </c>
      <c r="J5" s="100" t="s">
        <v>59</v>
      </c>
      <c r="K5" s="108" t="s">
        <v>11</v>
      </c>
      <c r="L5" s="100" t="s">
        <v>12</v>
      </c>
      <c r="M5" s="112" t="s">
        <v>13</v>
      </c>
    </row>
    <row r="6" spans="1:13" s="113" customFormat="1" ht="16.5" customHeight="1" thickBot="1">
      <c r="A6" s="114" t="s">
        <v>14</v>
      </c>
      <c r="B6" s="115">
        <v>3193</v>
      </c>
      <c r="C6" s="115">
        <v>17</v>
      </c>
      <c r="D6" s="116">
        <v>728</v>
      </c>
      <c r="E6" s="117">
        <v>29</v>
      </c>
      <c r="F6" s="115">
        <v>182</v>
      </c>
      <c r="G6" s="115">
        <v>0</v>
      </c>
      <c r="H6" s="118">
        <v>28</v>
      </c>
      <c r="I6" s="115">
        <v>110</v>
      </c>
      <c r="J6" s="115">
        <v>235</v>
      </c>
      <c r="K6" s="115">
        <v>93</v>
      </c>
      <c r="L6" s="119">
        <v>4</v>
      </c>
      <c r="M6" s="120">
        <f>SUM(H6:L6)</f>
        <v>470</v>
      </c>
    </row>
    <row r="7" spans="1:13" s="113" customFormat="1" ht="16.5" customHeight="1">
      <c r="A7" s="121" t="s">
        <v>15</v>
      </c>
      <c r="B7" s="122">
        <v>1929</v>
      </c>
      <c r="C7" s="122">
        <v>12</v>
      </c>
      <c r="D7" s="123">
        <v>173</v>
      </c>
      <c r="E7" s="124">
        <v>7</v>
      </c>
      <c r="F7" s="122">
        <v>92</v>
      </c>
      <c r="G7" s="122">
        <v>1</v>
      </c>
      <c r="H7" s="125">
        <v>16</v>
      </c>
      <c r="I7" s="122">
        <v>53</v>
      </c>
      <c r="J7" s="122">
        <v>63</v>
      </c>
      <c r="K7" s="122">
        <v>12</v>
      </c>
      <c r="L7" s="126">
        <v>1</v>
      </c>
      <c r="M7" s="127">
        <f>SUM(H7:L7)</f>
        <v>145</v>
      </c>
    </row>
    <row r="8" spans="1:13" ht="16.5" customHeight="1">
      <c r="A8" s="128" t="s">
        <v>16</v>
      </c>
      <c r="B8" s="122">
        <v>1371</v>
      </c>
      <c r="C8" s="122">
        <v>9</v>
      </c>
      <c r="D8" s="123">
        <v>113</v>
      </c>
      <c r="E8" s="124">
        <v>3</v>
      </c>
      <c r="F8" s="122">
        <v>51</v>
      </c>
      <c r="G8" s="122">
        <v>0</v>
      </c>
      <c r="H8" s="125">
        <v>2</v>
      </c>
      <c r="I8" s="122">
        <v>19</v>
      </c>
      <c r="J8" s="122">
        <v>48</v>
      </c>
      <c r="K8" s="122">
        <v>11</v>
      </c>
      <c r="L8" s="126">
        <v>0</v>
      </c>
      <c r="M8" s="127">
        <f>SUM(H8:L8)</f>
        <v>80</v>
      </c>
    </row>
    <row r="9" spans="1:13" s="113" customFormat="1" ht="16.5" customHeight="1">
      <c r="A9" s="129" t="s">
        <v>17</v>
      </c>
      <c r="B9" s="122">
        <v>1785</v>
      </c>
      <c r="C9" s="122">
        <v>10</v>
      </c>
      <c r="D9" s="123">
        <v>203</v>
      </c>
      <c r="E9" s="124">
        <v>6</v>
      </c>
      <c r="F9" s="122">
        <f>111+1</f>
        <v>112</v>
      </c>
      <c r="G9" s="122">
        <v>0</v>
      </c>
      <c r="H9" s="125">
        <v>4</v>
      </c>
      <c r="I9" s="122">
        <v>20</v>
      </c>
      <c r="J9" s="122">
        <v>64</v>
      </c>
      <c r="K9" s="122">
        <v>59</v>
      </c>
      <c r="L9" s="126">
        <v>3</v>
      </c>
      <c r="M9" s="127">
        <f>SUM(H9:L9)</f>
        <v>150</v>
      </c>
    </row>
    <row r="10" spans="1:13" s="113" customFormat="1" ht="16.5" customHeight="1">
      <c r="A10" s="129" t="s">
        <v>18</v>
      </c>
      <c r="B10" s="122">
        <v>1509</v>
      </c>
      <c r="C10" s="122">
        <v>11</v>
      </c>
      <c r="D10" s="123">
        <v>189</v>
      </c>
      <c r="E10" s="124">
        <v>7</v>
      </c>
      <c r="F10" s="122">
        <v>85</v>
      </c>
      <c r="G10" s="122">
        <v>1</v>
      </c>
      <c r="H10" s="125">
        <v>7</v>
      </c>
      <c r="I10" s="122">
        <v>16</v>
      </c>
      <c r="J10" s="122">
        <v>70</v>
      </c>
      <c r="K10" s="122">
        <v>57</v>
      </c>
      <c r="L10" s="126">
        <v>3</v>
      </c>
      <c r="M10" s="127">
        <f>SUM(H10:L10)</f>
        <v>153</v>
      </c>
    </row>
    <row r="11" spans="1:13" s="113" customFormat="1" ht="16.5" customHeight="1">
      <c r="A11" s="129" t="s">
        <v>19</v>
      </c>
      <c r="B11" s="122" t="s">
        <v>20</v>
      </c>
      <c r="C11" s="122" t="s">
        <v>20</v>
      </c>
      <c r="D11" s="123" t="s">
        <v>20</v>
      </c>
      <c r="E11" s="124" t="s">
        <v>20</v>
      </c>
      <c r="F11" s="122">
        <v>106</v>
      </c>
      <c r="G11" s="122">
        <v>10</v>
      </c>
      <c r="H11" s="130" t="s">
        <v>20</v>
      </c>
      <c r="I11" s="122" t="s">
        <v>20</v>
      </c>
      <c r="J11" s="122" t="s">
        <v>21</v>
      </c>
      <c r="K11" s="122" t="s">
        <v>20</v>
      </c>
      <c r="L11" s="126" t="s">
        <v>20</v>
      </c>
      <c r="M11" s="131" t="s">
        <v>20</v>
      </c>
    </row>
    <row r="12" spans="1:14" s="113" customFormat="1" ht="16.5" customHeight="1" thickBot="1">
      <c r="A12" s="132" t="s">
        <v>22</v>
      </c>
      <c r="B12" s="133" t="s">
        <v>20</v>
      </c>
      <c r="C12" s="133" t="s">
        <v>20</v>
      </c>
      <c r="D12" s="134">
        <v>17</v>
      </c>
      <c r="E12" s="135">
        <v>1</v>
      </c>
      <c r="F12" s="135">
        <f>379+8</f>
        <v>387</v>
      </c>
      <c r="G12" s="135">
        <f>41+8</f>
        <v>49</v>
      </c>
      <c r="H12" s="133" t="s">
        <v>20</v>
      </c>
      <c r="I12" s="133" t="s">
        <v>20</v>
      </c>
      <c r="J12" s="133" t="s">
        <v>20</v>
      </c>
      <c r="K12" s="133" t="s">
        <v>20</v>
      </c>
      <c r="L12" s="136" t="s">
        <v>20</v>
      </c>
      <c r="M12" s="137"/>
      <c r="N12" s="138"/>
    </row>
    <row r="13" spans="1:13" s="144" customFormat="1" ht="24" customHeight="1" thickBot="1">
      <c r="A13" s="139" t="s">
        <v>23</v>
      </c>
      <c r="B13" s="120">
        <f aca="true" t="shared" si="0" ref="B13:M13">SUM(B6:B12)</f>
        <v>9787</v>
      </c>
      <c r="C13" s="120">
        <f t="shared" si="0"/>
        <v>59</v>
      </c>
      <c r="D13" s="140">
        <f t="shared" si="0"/>
        <v>1423</v>
      </c>
      <c r="E13" s="141">
        <f t="shared" si="0"/>
        <v>53</v>
      </c>
      <c r="F13" s="120">
        <f t="shared" si="0"/>
        <v>1015</v>
      </c>
      <c r="G13" s="120">
        <f t="shared" si="0"/>
        <v>61</v>
      </c>
      <c r="H13" s="120">
        <f t="shared" si="0"/>
        <v>57</v>
      </c>
      <c r="I13" s="120">
        <f t="shared" si="0"/>
        <v>218</v>
      </c>
      <c r="J13" s="142">
        <f t="shared" si="0"/>
        <v>480</v>
      </c>
      <c r="K13" s="120">
        <f t="shared" si="0"/>
        <v>232</v>
      </c>
      <c r="L13" s="120">
        <f t="shared" si="0"/>
        <v>11</v>
      </c>
      <c r="M13" s="143">
        <f t="shared" si="0"/>
        <v>998</v>
      </c>
    </row>
    <row r="14" spans="1:13" s="113" customFormat="1" ht="24" customHeight="1" thickBot="1">
      <c r="A14" s="252" t="s">
        <v>24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4"/>
    </row>
    <row r="15" spans="1:13" ht="18" customHeight="1">
      <c r="A15" s="145" t="s">
        <v>25</v>
      </c>
      <c r="B15" s="146">
        <v>114</v>
      </c>
      <c r="C15" s="146">
        <v>1</v>
      </c>
      <c r="D15" s="147" t="s">
        <v>20</v>
      </c>
      <c r="E15" s="148" t="s">
        <v>20</v>
      </c>
      <c r="F15" s="146" t="s">
        <v>20</v>
      </c>
      <c r="G15" s="146" t="s">
        <v>20</v>
      </c>
      <c r="H15" s="149" t="s">
        <v>20</v>
      </c>
      <c r="I15" s="146" t="s">
        <v>20</v>
      </c>
      <c r="J15" s="146" t="s">
        <v>20</v>
      </c>
      <c r="K15" s="146" t="s">
        <v>20</v>
      </c>
      <c r="L15" s="150" t="s">
        <v>20</v>
      </c>
      <c r="M15" s="151" t="s">
        <v>20</v>
      </c>
    </row>
    <row r="16" spans="1:13" ht="18" customHeight="1">
      <c r="A16" s="152" t="s">
        <v>60</v>
      </c>
      <c r="B16" s="153">
        <v>73</v>
      </c>
      <c r="C16" s="153">
        <v>2</v>
      </c>
      <c r="D16" s="154" t="s">
        <v>20</v>
      </c>
      <c r="E16" s="155" t="s">
        <v>20</v>
      </c>
      <c r="F16" s="153" t="s">
        <v>20</v>
      </c>
      <c r="G16" s="153" t="s">
        <v>20</v>
      </c>
      <c r="H16" s="156" t="s">
        <v>20</v>
      </c>
      <c r="I16" s="153" t="s">
        <v>20</v>
      </c>
      <c r="J16" s="153" t="s">
        <v>20</v>
      </c>
      <c r="K16" s="153" t="s">
        <v>20</v>
      </c>
      <c r="L16" s="157" t="s">
        <v>20</v>
      </c>
      <c r="M16" s="158" t="s">
        <v>20</v>
      </c>
    </row>
    <row r="17" spans="1:13" ht="24" customHeight="1" thickBot="1">
      <c r="A17" s="98" t="s">
        <v>61</v>
      </c>
      <c r="B17" s="160">
        <f>63+312</f>
        <v>375</v>
      </c>
      <c r="C17" s="160">
        <v>4</v>
      </c>
      <c r="D17" s="161" t="s">
        <v>20</v>
      </c>
      <c r="E17" s="162" t="s">
        <v>20</v>
      </c>
      <c r="F17" s="160" t="s">
        <v>20</v>
      </c>
      <c r="G17" s="160" t="s">
        <v>20</v>
      </c>
      <c r="H17" s="163" t="s">
        <v>20</v>
      </c>
      <c r="I17" s="160" t="s">
        <v>20</v>
      </c>
      <c r="J17" s="160" t="s">
        <v>20</v>
      </c>
      <c r="K17" s="160" t="s">
        <v>20</v>
      </c>
      <c r="L17" s="164" t="s">
        <v>20</v>
      </c>
      <c r="M17" s="165" t="s">
        <v>20</v>
      </c>
    </row>
    <row r="18" spans="1:13" s="169" customFormat="1" ht="24" customHeight="1" thickBot="1">
      <c r="A18" s="139" t="s">
        <v>23</v>
      </c>
      <c r="B18" s="166">
        <f>SUM(B15:B17)</f>
        <v>562</v>
      </c>
      <c r="C18" s="167">
        <f>SUM(C15:C17)</f>
        <v>7</v>
      </c>
      <c r="D18" s="166">
        <f aca="true" t="shared" si="1" ref="D18:I18">SUM(D15:D17)</f>
        <v>0</v>
      </c>
      <c r="E18" s="167">
        <f t="shared" si="1"/>
        <v>0</v>
      </c>
      <c r="F18" s="166">
        <f t="shared" si="1"/>
        <v>0</v>
      </c>
      <c r="G18" s="167">
        <f t="shared" si="1"/>
        <v>0</v>
      </c>
      <c r="H18" s="166">
        <f t="shared" si="1"/>
        <v>0</v>
      </c>
      <c r="I18" s="167">
        <f t="shared" si="1"/>
        <v>0</v>
      </c>
      <c r="J18" s="166">
        <f>SUM(J15:J17)</f>
        <v>0</v>
      </c>
      <c r="K18" s="167">
        <f>SUM(K15:K17)</f>
        <v>0</v>
      </c>
      <c r="L18" s="166">
        <f>SUM(L15:L17)</f>
        <v>0</v>
      </c>
      <c r="M18" s="168">
        <f>SUM(M15:M17)</f>
        <v>0</v>
      </c>
    </row>
    <row r="19" spans="1:13" s="113" customFormat="1" ht="24" customHeight="1" thickBot="1">
      <c r="A19" s="255" t="s">
        <v>26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7"/>
    </row>
    <row r="20" spans="1:13" ht="19.5" customHeight="1">
      <c r="A20" s="129" t="s">
        <v>27</v>
      </c>
      <c r="B20" s="153" t="s">
        <v>20</v>
      </c>
      <c r="C20" s="153" t="s">
        <v>20</v>
      </c>
      <c r="D20" s="154">
        <v>30</v>
      </c>
      <c r="E20" s="155">
        <v>1</v>
      </c>
      <c r="F20" s="153" t="s">
        <v>20</v>
      </c>
      <c r="G20" s="153" t="s">
        <v>20</v>
      </c>
      <c r="H20" s="156" t="s">
        <v>20</v>
      </c>
      <c r="I20" s="153" t="s">
        <v>20</v>
      </c>
      <c r="J20" s="153" t="s">
        <v>20</v>
      </c>
      <c r="K20" s="153" t="s">
        <v>20</v>
      </c>
      <c r="L20" s="157" t="s">
        <v>20</v>
      </c>
      <c r="M20" s="170" t="s">
        <v>20</v>
      </c>
    </row>
    <row r="21" spans="1:13" ht="19.5" customHeight="1">
      <c r="A21" s="129" t="s">
        <v>28</v>
      </c>
      <c r="B21" s="153" t="s">
        <v>20</v>
      </c>
      <c r="C21" s="153" t="s">
        <v>20</v>
      </c>
      <c r="D21" s="154">
        <v>48</v>
      </c>
      <c r="E21" s="155">
        <v>1</v>
      </c>
      <c r="F21" s="153" t="s">
        <v>20</v>
      </c>
      <c r="G21" s="153" t="s">
        <v>20</v>
      </c>
      <c r="H21" s="156" t="s">
        <v>20</v>
      </c>
      <c r="I21" s="153" t="s">
        <v>20</v>
      </c>
      <c r="J21" s="153" t="s">
        <v>20</v>
      </c>
      <c r="K21" s="153" t="s">
        <v>20</v>
      </c>
      <c r="L21" s="157" t="s">
        <v>20</v>
      </c>
      <c r="M21" s="158" t="s">
        <v>20</v>
      </c>
    </row>
    <row r="22" spans="1:13" ht="19.5" customHeight="1" thickBot="1">
      <c r="A22" s="132" t="s">
        <v>29</v>
      </c>
      <c r="B22" s="160" t="s">
        <v>20</v>
      </c>
      <c r="C22" s="160" t="s">
        <v>20</v>
      </c>
      <c r="D22" s="161">
        <v>36</v>
      </c>
      <c r="E22" s="161">
        <v>1</v>
      </c>
      <c r="F22" s="160" t="s">
        <v>20</v>
      </c>
      <c r="G22" s="160" t="s">
        <v>20</v>
      </c>
      <c r="H22" s="163" t="s">
        <v>20</v>
      </c>
      <c r="I22" s="160" t="s">
        <v>20</v>
      </c>
      <c r="J22" s="160" t="s">
        <v>20</v>
      </c>
      <c r="K22" s="160" t="s">
        <v>20</v>
      </c>
      <c r="L22" s="164" t="s">
        <v>20</v>
      </c>
      <c r="M22" s="171" t="s">
        <v>20</v>
      </c>
    </row>
    <row r="23" spans="1:13" ht="19.5" customHeight="1">
      <c r="A23" s="132" t="s">
        <v>30</v>
      </c>
      <c r="B23" s="160" t="s">
        <v>20</v>
      </c>
      <c r="C23" s="160" t="s">
        <v>20</v>
      </c>
      <c r="D23" s="161">
        <v>15</v>
      </c>
      <c r="E23" s="161">
        <v>1</v>
      </c>
      <c r="F23" s="160" t="s">
        <v>20</v>
      </c>
      <c r="G23" s="160" t="s">
        <v>20</v>
      </c>
      <c r="H23" s="163" t="s">
        <v>20</v>
      </c>
      <c r="I23" s="160" t="s">
        <v>20</v>
      </c>
      <c r="J23" s="160" t="s">
        <v>20</v>
      </c>
      <c r="K23" s="160" t="s">
        <v>20</v>
      </c>
      <c r="L23" s="164" t="s">
        <v>20</v>
      </c>
      <c r="M23" s="165" t="s">
        <v>20</v>
      </c>
    </row>
    <row r="24" spans="1:13" ht="19.5" customHeight="1" thickBot="1">
      <c r="A24" s="132" t="s">
        <v>66</v>
      </c>
      <c r="B24" s="160" t="s">
        <v>20</v>
      </c>
      <c r="C24" s="160" t="s">
        <v>20</v>
      </c>
      <c r="D24" s="161">
        <v>10</v>
      </c>
      <c r="E24" s="161">
        <v>1</v>
      </c>
      <c r="F24" s="160" t="s">
        <v>20</v>
      </c>
      <c r="G24" s="160" t="s">
        <v>20</v>
      </c>
      <c r="H24" s="163" t="s">
        <v>20</v>
      </c>
      <c r="I24" s="160" t="s">
        <v>20</v>
      </c>
      <c r="J24" s="160" t="s">
        <v>20</v>
      </c>
      <c r="K24" s="160" t="s">
        <v>20</v>
      </c>
      <c r="L24" s="164" t="s">
        <v>20</v>
      </c>
      <c r="M24" s="165" t="s">
        <v>20</v>
      </c>
    </row>
    <row r="25" spans="1:13" s="169" customFormat="1" ht="24" customHeight="1" thickBot="1">
      <c r="A25" s="172" t="s">
        <v>23</v>
      </c>
      <c r="B25" s="173">
        <f>SUM(B20:B24)</f>
        <v>0</v>
      </c>
      <c r="C25" s="112">
        <f>SUM(C20:C24)</f>
        <v>0</v>
      </c>
      <c r="D25" s="112">
        <f>SUM(D20:D24)</f>
        <v>139</v>
      </c>
      <c r="E25" s="174">
        <f aca="true" t="shared" si="2" ref="E25:M25">SUM(E20:E24)</f>
        <v>5</v>
      </c>
      <c r="F25" s="112">
        <f t="shared" si="2"/>
        <v>0</v>
      </c>
      <c r="G25" s="112">
        <f t="shared" si="2"/>
        <v>0</v>
      </c>
      <c r="H25" s="174">
        <f t="shared" si="2"/>
        <v>0</v>
      </c>
      <c r="I25" s="112">
        <f t="shared" si="2"/>
        <v>0</v>
      </c>
      <c r="J25" s="174">
        <f t="shared" si="2"/>
        <v>0</v>
      </c>
      <c r="K25" s="112">
        <f t="shared" si="2"/>
        <v>0</v>
      </c>
      <c r="L25" s="175">
        <f t="shared" si="2"/>
        <v>0</v>
      </c>
      <c r="M25" s="176">
        <f t="shared" si="2"/>
        <v>0</v>
      </c>
    </row>
    <row r="26" spans="1:13" ht="24" customHeight="1" thickBot="1">
      <c r="A26" s="177" t="s">
        <v>13</v>
      </c>
      <c r="B26" s="178">
        <f>B13+B18+B25</f>
        <v>10349</v>
      </c>
      <c r="C26" s="178">
        <f aca="true" t="shared" si="3" ref="C26:M26">C13+C18+C25</f>
        <v>66</v>
      </c>
      <c r="D26" s="178">
        <f t="shared" si="3"/>
        <v>1562</v>
      </c>
      <c r="E26" s="178">
        <f t="shared" si="3"/>
        <v>58</v>
      </c>
      <c r="F26" s="178">
        <f t="shared" si="3"/>
        <v>1015</v>
      </c>
      <c r="G26" s="178">
        <f t="shared" si="3"/>
        <v>61</v>
      </c>
      <c r="H26" s="178">
        <f t="shared" si="3"/>
        <v>57</v>
      </c>
      <c r="I26" s="178">
        <f t="shared" si="3"/>
        <v>218</v>
      </c>
      <c r="J26" s="178">
        <f t="shared" si="3"/>
        <v>480</v>
      </c>
      <c r="K26" s="178">
        <f t="shared" si="3"/>
        <v>232</v>
      </c>
      <c r="L26" s="178">
        <f t="shared" si="3"/>
        <v>11</v>
      </c>
      <c r="M26" s="178">
        <f t="shared" si="3"/>
        <v>998</v>
      </c>
    </row>
    <row r="27" spans="1:5" ht="18" customHeight="1" thickBot="1">
      <c r="A27" s="101" t="s">
        <v>31</v>
      </c>
      <c r="B27" s="102">
        <v>34</v>
      </c>
      <c r="C27" s="179" t="s">
        <v>32</v>
      </c>
      <c r="D27" s="180"/>
      <c r="E27" s="180"/>
    </row>
    <row r="28" spans="1:5" ht="18" customHeight="1" thickBot="1">
      <c r="A28" s="101" t="s">
        <v>33</v>
      </c>
      <c r="B28" s="102">
        <f>59+7</f>
        <v>66</v>
      </c>
      <c r="C28" s="183" t="s">
        <v>39</v>
      </c>
      <c r="D28" s="183"/>
      <c r="E28" s="183"/>
    </row>
    <row r="29" spans="1:5" ht="18" customHeight="1" thickBot="1">
      <c r="A29" s="101" t="s">
        <v>34</v>
      </c>
      <c r="B29" s="102">
        <v>912</v>
      </c>
      <c r="C29" s="258"/>
      <c r="D29" s="258"/>
      <c r="E29" s="258"/>
    </row>
    <row r="30" spans="1:2" ht="18" customHeight="1" thickBot="1">
      <c r="A30" s="103" t="s">
        <v>35</v>
      </c>
      <c r="B30" s="104">
        <v>14</v>
      </c>
    </row>
    <row r="31" spans="1:3" ht="18" customHeight="1" thickBot="1">
      <c r="A31" s="105" t="s">
        <v>36</v>
      </c>
      <c r="B31" s="102">
        <v>72</v>
      </c>
      <c r="C31" s="182">
        <f>B29+B30+B31</f>
        <v>998</v>
      </c>
    </row>
    <row r="32" spans="1:3" ht="18" customHeight="1" thickBot="1">
      <c r="A32" s="106" t="s">
        <v>63</v>
      </c>
      <c r="B32" s="184"/>
      <c r="C32" s="185">
        <v>41</v>
      </c>
    </row>
    <row r="33" ht="24" customHeight="1">
      <c r="A33" s="183" t="s">
        <v>37</v>
      </c>
    </row>
  </sheetData>
  <mergeCells count="11">
    <mergeCell ref="A1:M1"/>
    <mergeCell ref="A2:M2"/>
    <mergeCell ref="A3:M3"/>
    <mergeCell ref="A4:A5"/>
    <mergeCell ref="B4:C4"/>
    <mergeCell ref="D4:E4"/>
    <mergeCell ref="F4:G4"/>
    <mergeCell ref="H4:M4"/>
    <mergeCell ref="A14:M14"/>
    <mergeCell ref="A19:M19"/>
    <mergeCell ref="C29:E29"/>
  </mergeCells>
  <printOptions/>
  <pageMargins left="0.22" right="0.17" top="0.35" bottom="0.34" header="0.22" footer="0.19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F1">
      <selection activeCell="H4" sqref="H4:M4"/>
    </sheetView>
  </sheetViews>
  <sheetFormatPr defaultColWidth="9.140625" defaultRowHeight="12.75"/>
  <cols>
    <col min="1" max="1" width="43.28125" style="73" customWidth="1"/>
    <col min="2" max="2" width="12.28125" style="71" customWidth="1"/>
    <col min="3" max="3" width="12.57421875" style="71" customWidth="1"/>
    <col min="4" max="4" width="12.140625" style="71" customWidth="1"/>
    <col min="5" max="5" width="12.57421875" style="71" customWidth="1"/>
    <col min="6" max="6" width="15.421875" style="71" customWidth="1"/>
    <col min="7" max="7" width="8.140625" style="71" customWidth="1"/>
    <col min="8" max="8" width="10.140625" style="71" customWidth="1"/>
    <col min="9" max="9" width="11.57421875" style="71" customWidth="1"/>
    <col min="10" max="10" width="12.00390625" style="71" customWidth="1"/>
    <col min="11" max="11" width="10.8515625" style="71" customWidth="1"/>
    <col min="12" max="12" width="11.00390625" style="71" customWidth="1"/>
    <col min="13" max="13" width="8.28125" style="72" customWidth="1"/>
    <col min="14" max="16384" width="9.140625" style="1" customWidth="1"/>
  </cols>
  <sheetData>
    <row r="1" spans="1:13" ht="15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15.75" thickBot="1">
      <c r="A2" s="282" t="s">
        <v>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5.75" thickBot="1">
      <c r="A3" s="283" t="s">
        <v>67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5"/>
    </row>
    <row r="4" spans="1:13" ht="28.5" customHeight="1" thickBot="1">
      <c r="A4" s="286" t="s">
        <v>2</v>
      </c>
      <c r="B4" s="288" t="s">
        <v>3</v>
      </c>
      <c r="C4" s="289"/>
      <c r="D4" s="288" t="s">
        <v>4</v>
      </c>
      <c r="E4" s="289"/>
      <c r="F4" s="290" t="s">
        <v>5</v>
      </c>
      <c r="G4" s="291"/>
      <c r="H4" s="249" t="s">
        <v>71</v>
      </c>
      <c r="I4" s="250"/>
      <c r="J4" s="250"/>
      <c r="K4" s="250"/>
      <c r="L4" s="250"/>
      <c r="M4" s="251"/>
    </row>
    <row r="5" spans="1:13" s="2" customFormat="1" ht="34.5" customHeight="1" thickBot="1">
      <c r="A5" s="287"/>
      <c r="B5" s="186" t="s">
        <v>6</v>
      </c>
      <c r="C5" s="187" t="s">
        <v>7</v>
      </c>
      <c r="D5" s="186" t="s">
        <v>6</v>
      </c>
      <c r="E5" s="187" t="s">
        <v>8</v>
      </c>
      <c r="F5" s="192" t="s">
        <v>68</v>
      </c>
      <c r="G5" s="188" t="s">
        <v>10</v>
      </c>
      <c r="H5" s="189" t="s">
        <v>57</v>
      </c>
      <c r="I5" s="186" t="s">
        <v>58</v>
      </c>
      <c r="J5" s="190" t="s">
        <v>59</v>
      </c>
      <c r="K5" s="186" t="s">
        <v>11</v>
      </c>
      <c r="L5" s="190" t="s">
        <v>12</v>
      </c>
      <c r="M5" s="191" t="s">
        <v>13</v>
      </c>
    </row>
    <row r="6" spans="1:13" s="2" customFormat="1" ht="15.75" thickBot="1">
      <c r="A6" s="3" t="s">
        <v>14</v>
      </c>
      <c r="B6" s="4">
        <v>3193</v>
      </c>
      <c r="C6" s="4">
        <v>17</v>
      </c>
      <c r="D6" s="5">
        <v>728</v>
      </c>
      <c r="E6" s="6">
        <v>29</v>
      </c>
      <c r="F6" s="4">
        <f>181+1</f>
        <v>182</v>
      </c>
      <c r="G6" s="4">
        <v>0</v>
      </c>
      <c r="H6" s="7">
        <v>28</v>
      </c>
      <c r="I6" s="4">
        <f>110-1-1</f>
        <v>108</v>
      </c>
      <c r="J6" s="4">
        <v>235</v>
      </c>
      <c r="K6" s="4">
        <v>93</v>
      </c>
      <c r="L6" s="8">
        <v>4</v>
      </c>
      <c r="M6" s="9">
        <f>SUM(H6:L6)</f>
        <v>468</v>
      </c>
    </row>
    <row r="7" spans="1:13" s="2" customFormat="1" ht="15">
      <c r="A7" s="10" t="s">
        <v>15</v>
      </c>
      <c r="B7" s="11">
        <v>1929</v>
      </c>
      <c r="C7" s="11">
        <v>12</v>
      </c>
      <c r="D7" s="12">
        <v>173</v>
      </c>
      <c r="E7" s="13">
        <v>7</v>
      </c>
      <c r="F7" s="11">
        <v>91</v>
      </c>
      <c r="G7" s="11">
        <v>1</v>
      </c>
      <c r="H7" s="14">
        <v>16</v>
      </c>
      <c r="I7" s="11">
        <v>53</v>
      </c>
      <c r="J7" s="11">
        <v>63</v>
      </c>
      <c r="K7" s="11">
        <v>12</v>
      </c>
      <c r="L7" s="15">
        <v>1</v>
      </c>
      <c r="M7" s="16">
        <f>SUM(H7:L7)</f>
        <v>145</v>
      </c>
    </row>
    <row r="8" spans="1:13" ht="15">
      <c r="A8" s="17" t="s">
        <v>16</v>
      </c>
      <c r="B8" s="11">
        <v>1371</v>
      </c>
      <c r="C8" s="11">
        <v>9</v>
      </c>
      <c r="D8" s="12">
        <v>113</v>
      </c>
      <c r="E8" s="13">
        <v>3</v>
      </c>
      <c r="F8" s="11">
        <v>50</v>
      </c>
      <c r="G8" s="11">
        <v>0</v>
      </c>
      <c r="H8" s="14">
        <v>2</v>
      </c>
      <c r="I8" s="11">
        <v>19</v>
      </c>
      <c r="J8" s="11">
        <v>48</v>
      </c>
      <c r="K8" s="11">
        <v>11</v>
      </c>
      <c r="L8" s="15">
        <v>0</v>
      </c>
      <c r="M8" s="16">
        <f>SUM(H8:L8)</f>
        <v>80</v>
      </c>
    </row>
    <row r="9" spans="1:13" s="2" customFormat="1" ht="15">
      <c r="A9" s="18" t="s">
        <v>17</v>
      </c>
      <c r="B9" s="11">
        <v>1785</v>
      </c>
      <c r="C9" s="11">
        <v>10</v>
      </c>
      <c r="D9" s="12">
        <v>203</v>
      </c>
      <c r="E9" s="13">
        <v>6</v>
      </c>
      <c r="F9" s="11">
        <f>110+1</f>
        <v>111</v>
      </c>
      <c r="G9" s="11">
        <v>0</v>
      </c>
      <c r="H9" s="14">
        <v>4</v>
      </c>
      <c r="I9" s="11">
        <f>20-2</f>
        <v>18</v>
      </c>
      <c r="J9" s="11">
        <f>64-1</f>
        <v>63</v>
      </c>
      <c r="K9" s="11">
        <v>59</v>
      </c>
      <c r="L9" s="15">
        <v>3</v>
      </c>
      <c r="M9" s="16">
        <f>SUM(H9:L9)</f>
        <v>147</v>
      </c>
    </row>
    <row r="10" spans="1:13" s="2" customFormat="1" ht="15">
      <c r="A10" s="18" t="s">
        <v>18</v>
      </c>
      <c r="B10" s="11">
        <v>1509</v>
      </c>
      <c r="C10" s="11">
        <v>11</v>
      </c>
      <c r="D10" s="12">
        <v>189</v>
      </c>
      <c r="E10" s="13">
        <v>7</v>
      </c>
      <c r="F10" s="11">
        <v>85</v>
      </c>
      <c r="G10" s="11">
        <v>1</v>
      </c>
      <c r="H10" s="14">
        <v>7</v>
      </c>
      <c r="I10" s="11">
        <v>16</v>
      </c>
      <c r="J10" s="11">
        <f>70-1</f>
        <v>69</v>
      </c>
      <c r="K10" s="11">
        <f>57-1</f>
        <v>56</v>
      </c>
      <c r="L10" s="15">
        <v>3</v>
      </c>
      <c r="M10" s="16">
        <f>SUM(H10:L10)</f>
        <v>151</v>
      </c>
    </row>
    <row r="11" spans="1:13" s="2" customFormat="1" ht="15">
      <c r="A11" s="18" t="s">
        <v>19</v>
      </c>
      <c r="B11" s="11" t="s">
        <v>20</v>
      </c>
      <c r="C11" s="11" t="s">
        <v>20</v>
      </c>
      <c r="D11" s="12" t="s">
        <v>20</v>
      </c>
      <c r="E11" s="13" t="s">
        <v>20</v>
      </c>
      <c r="F11" s="11">
        <v>105</v>
      </c>
      <c r="G11" s="11">
        <v>11</v>
      </c>
      <c r="H11" s="19" t="s">
        <v>20</v>
      </c>
      <c r="I11" s="11" t="s">
        <v>20</v>
      </c>
      <c r="J11" s="11" t="s">
        <v>21</v>
      </c>
      <c r="K11" s="11" t="s">
        <v>20</v>
      </c>
      <c r="L11" s="15" t="s">
        <v>20</v>
      </c>
      <c r="M11" s="20" t="s">
        <v>20</v>
      </c>
    </row>
    <row r="12" spans="1:14" s="2" customFormat="1" ht="16.5" customHeight="1" thickBot="1">
      <c r="A12" s="21" t="s">
        <v>22</v>
      </c>
      <c r="B12" s="22" t="s">
        <v>20</v>
      </c>
      <c r="C12" s="22" t="s">
        <v>20</v>
      </c>
      <c r="D12" s="23">
        <v>15</v>
      </c>
      <c r="E12" s="24">
        <v>1</v>
      </c>
      <c r="F12" s="24">
        <f>378+10</f>
        <v>388</v>
      </c>
      <c r="G12" s="24">
        <f>41+8</f>
        <v>49</v>
      </c>
      <c r="H12" s="22" t="s">
        <v>20</v>
      </c>
      <c r="I12" s="22" t="s">
        <v>20</v>
      </c>
      <c r="J12" s="22" t="s">
        <v>20</v>
      </c>
      <c r="K12" s="22" t="s">
        <v>20</v>
      </c>
      <c r="L12" s="25" t="s">
        <v>20</v>
      </c>
      <c r="M12" s="26"/>
      <c r="N12" s="27"/>
    </row>
    <row r="13" spans="1:13" s="33" customFormat="1" ht="22.5" customHeight="1" thickBot="1">
      <c r="A13" s="28" t="s">
        <v>23</v>
      </c>
      <c r="B13" s="9">
        <f aca="true" t="shared" si="0" ref="B13:M13">SUM(B6:B12)</f>
        <v>9787</v>
      </c>
      <c r="C13" s="9">
        <f t="shared" si="0"/>
        <v>59</v>
      </c>
      <c r="D13" s="29">
        <f t="shared" si="0"/>
        <v>1421</v>
      </c>
      <c r="E13" s="30">
        <f t="shared" si="0"/>
        <v>53</v>
      </c>
      <c r="F13" s="9">
        <f t="shared" si="0"/>
        <v>1012</v>
      </c>
      <c r="G13" s="9">
        <f t="shared" si="0"/>
        <v>62</v>
      </c>
      <c r="H13" s="9">
        <f t="shared" si="0"/>
        <v>57</v>
      </c>
      <c r="I13" s="9">
        <f t="shared" si="0"/>
        <v>214</v>
      </c>
      <c r="J13" s="31">
        <f t="shared" si="0"/>
        <v>478</v>
      </c>
      <c r="K13" s="9">
        <f t="shared" si="0"/>
        <v>231</v>
      </c>
      <c r="L13" s="9">
        <f t="shared" si="0"/>
        <v>11</v>
      </c>
      <c r="M13" s="32">
        <f t="shared" si="0"/>
        <v>991</v>
      </c>
    </row>
    <row r="14" spans="1:13" s="2" customFormat="1" ht="15.75" thickBot="1">
      <c r="A14" s="275" t="s">
        <v>24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7"/>
    </row>
    <row r="15" spans="1:13" ht="15">
      <c r="A15" s="34" t="s">
        <v>25</v>
      </c>
      <c r="B15" s="35">
        <v>114</v>
      </c>
      <c r="C15" s="35">
        <v>1</v>
      </c>
      <c r="D15" s="36" t="s">
        <v>20</v>
      </c>
      <c r="E15" s="37" t="s">
        <v>20</v>
      </c>
      <c r="F15" s="35" t="s">
        <v>20</v>
      </c>
      <c r="G15" s="35" t="s">
        <v>20</v>
      </c>
      <c r="H15" s="38" t="s">
        <v>20</v>
      </c>
      <c r="I15" s="35" t="s">
        <v>20</v>
      </c>
      <c r="J15" s="35" t="s">
        <v>20</v>
      </c>
      <c r="K15" s="35" t="s">
        <v>20</v>
      </c>
      <c r="L15" s="39" t="s">
        <v>20</v>
      </c>
      <c r="M15" s="40" t="s">
        <v>20</v>
      </c>
    </row>
    <row r="16" spans="1:13" ht="17.25" customHeight="1">
      <c r="A16" s="193" t="s">
        <v>60</v>
      </c>
      <c r="B16" s="41">
        <v>73</v>
      </c>
      <c r="C16" s="41">
        <v>2</v>
      </c>
      <c r="D16" s="42" t="s">
        <v>20</v>
      </c>
      <c r="E16" s="43" t="s">
        <v>20</v>
      </c>
      <c r="F16" s="41" t="s">
        <v>20</v>
      </c>
      <c r="G16" s="41" t="s">
        <v>20</v>
      </c>
      <c r="H16" s="44" t="s">
        <v>20</v>
      </c>
      <c r="I16" s="41" t="s">
        <v>20</v>
      </c>
      <c r="J16" s="41" t="s">
        <v>20</v>
      </c>
      <c r="K16" s="41" t="s">
        <v>20</v>
      </c>
      <c r="L16" s="45" t="s">
        <v>20</v>
      </c>
      <c r="M16" s="46" t="s">
        <v>20</v>
      </c>
    </row>
    <row r="17" spans="1:13" ht="26.25" thickBot="1">
      <c r="A17" s="98" t="s">
        <v>61</v>
      </c>
      <c r="B17" s="47">
        <f>63+312</f>
        <v>375</v>
      </c>
      <c r="C17" s="47">
        <v>4</v>
      </c>
      <c r="D17" s="48" t="s">
        <v>20</v>
      </c>
      <c r="E17" s="49" t="s">
        <v>20</v>
      </c>
      <c r="F17" s="47" t="s">
        <v>20</v>
      </c>
      <c r="G17" s="47" t="s">
        <v>20</v>
      </c>
      <c r="H17" s="50" t="s">
        <v>20</v>
      </c>
      <c r="I17" s="47" t="s">
        <v>20</v>
      </c>
      <c r="J17" s="47" t="s">
        <v>20</v>
      </c>
      <c r="K17" s="47" t="s">
        <v>20</v>
      </c>
      <c r="L17" s="51" t="s">
        <v>20</v>
      </c>
      <c r="M17" s="52" t="s">
        <v>20</v>
      </c>
    </row>
    <row r="18" spans="1:13" s="56" customFormat="1" ht="15.75" thickBot="1">
      <c r="A18" s="28" t="s">
        <v>23</v>
      </c>
      <c r="B18" s="53">
        <f>SUM(B15:B17)</f>
        <v>562</v>
      </c>
      <c r="C18" s="54">
        <f>SUM(C15:C17)</f>
        <v>7</v>
      </c>
      <c r="D18" s="53">
        <f aca="true" t="shared" si="1" ref="D18:I18">SUM(D15:D17)</f>
        <v>0</v>
      </c>
      <c r="E18" s="54">
        <f t="shared" si="1"/>
        <v>0</v>
      </c>
      <c r="F18" s="53">
        <f t="shared" si="1"/>
        <v>0</v>
      </c>
      <c r="G18" s="54">
        <f t="shared" si="1"/>
        <v>0</v>
      </c>
      <c r="H18" s="53">
        <f t="shared" si="1"/>
        <v>0</v>
      </c>
      <c r="I18" s="54">
        <f t="shared" si="1"/>
        <v>0</v>
      </c>
      <c r="J18" s="53">
        <f>SUM(J15:J17)</f>
        <v>0</v>
      </c>
      <c r="K18" s="54">
        <f>SUM(K15:K17)</f>
        <v>0</v>
      </c>
      <c r="L18" s="53">
        <f>SUM(L15:L17)</f>
        <v>0</v>
      </c>
      <c r="M18" s="55">
        <f>SUM(M15:M17)</f>
        <v>0</v>
      </c>
    </row>
    <row r="19" spans="1:13" s="2" customFormat="1" ht="15.75" thickBot="1">
      <c r="A19" s="278" t="s">
        <v>26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80"/>
    </row>
    <row r="20" spans="1:13" ht="15">
      <c r="A20" s="18" t="s">
        <v>27</v>
      </c>
      <c r="B20" s="41" t="s">
        <v>20</v>
      </c>
      <c r="C20" s="41" t="s">
        <v>20</v>
      </c>
      <c r="D20" s="42">
        <v>30</v>
      </c>
      <c r="E20" s="43">
        <v>1</v>
      </c>
      <c r="F20" s="41" t="s">
        <v>20</v>
      </c>
      <c r="G20" s="41" t="s">
        <v>20</v>
      </c>
      <c r="H20" s="44" t="s">
        <v>20</v>
      </c>
      <c r="I20" s="41" t="s">
        <v>20</v>
      </c>
      <c r="J20" s="41" t="s">
        <v>20</v>
      </c>
      <c r="K20" s="41" t="s">
        <v>20</v>
      </c>
      <c r="L20" s="45" t="s">
        <v>20</v>
      </c>
      <c r="M20" s="57" t="s">
        <v>20</v>
      </c>
    </row>
    <row r="21" spans="1:13" ht="15">
      <c r="A21" s="18" t="s">
        <v>28</v>
      </c>
      <c r="B21" s="41" t="s">
        <v>20</v>
      </c>
      <c r="C21" s="41" t="s">
        <v>20</v>
      </c>
      <c r="D21" s="42">
        <v>48</v>
      </c>
      <c r="E21" s="43">
        <v>1</v>
      </c>
      <c r="F21" s="41" t="s">
        <v>20</v>
      </c>
      <c r="G21" s="41" t="s">
        <v>20</v>
      </c>
      <c r="H21" s="44" t="s">
        <v>20</v>
      </c>
      <c r="I21" s="41" t="s">
        <v>20</v>
      </c>
      <c r="J21" s="41" t="s">
        <v>20</v>
      </c>
      <c r="K21" s="41" t="s">
        <v>20</v>
      </c>
      <c r="L21" s="45" t="s">
        <v>20</v>
      </c>
      <c r="M21" s="46" t="s">
        <v>20</v>
      </c>
    </row>
    <row r="22" spans="1:13" ht="15.75" thickBot="1">
      <c r="A22" s="21" t="s">
        <v>29</v>
      </c>
      <c r="B22" s="47" t="s">
        <v>20</v>
      </c>
      <c r="C22" s="47" t="s">
        <v>20</v>
      </c>
      <c r="D22" s="48">
        <v>36</v>
      </c>
      <c r="E22" s="48">
        <v>1</v>
      </c>
      <c r="F22" s="47" t="s">
        <v>20</v>
      </c>
      <c r="G22" s="47" t="s">
        <v>20</v>
      </c>
      <c r="H22" s="50" t="s">
        <v>20</v>
      </c>
      <c r="I22" s="47" t="s">
        <v>20</v>
      </c>
      <c r="J22" s="47" t="s">
        <v>20</v>
      </c>
      <c r="K22" s="47" t="s">
        <v>20</v>
      </c>
      <c r="L22" s="51" t="s">
        <v>20</v>
      </c>
      <c r="M22" s="58" t="s">
        <v>20</v>
      </c>
    </row>
    <row r="23" spans="1:13" ht="15">
      <c r="A23" s="21" t="s">
        <v>30</v>
      </c>
      <c r="B23" s="47" t="s">
        <v>20</v>
      </c>
      <c r="C23" s="47" t="s">
        <v>20</v>
      </c>
      <c r="D23" s="48">
        <v>15</v>
      </c>
      <c r="E23" s="48">
        <v>1</v>
      </c>
      <c r="F23" s="47" t="s">
        <v>20</v>
      </c>
      <c r="G23" s="47" t="s">
        <v>20</v>
      </c>
      <c r="H23" s="50" t="s">
        <v>20</v>
      </c>
      <c r="I23" s="47" t="s">
        <v>20</v>
      </c>
      <c r="J23" s="47" t="s">
        <v>20</v>
      </c>
      <c r="K23" s="47" t="s">
        <v>20</v>
      </c>
      <c r="L23" s="51" t="s">
        <v>20</v>
      </c>
      <c r="M23" s="52" t="s">
        <v>20</v>
      </c>
    </row>
    <row r="24" spans="1:13" ht="15.75" thickBot="1">
      <c r="A24" s="21" t="s">
        <v>66</v>
      </c>
      <c r="B24" s="47" t="s">
        <v>20</v>
      </c>
      <c r="C24" s="47" t="s">
        <v>20</v>
      </c>
      <c r="D24" s="48">
        <v>10</v>
      </c>
      <c r="E24" s="48">
        <v>1</v>
      </c>
      <c r="F24" s="47" t="s">
        <v>20</v>
      </c>
      <c r="G24" s="47" t="s">
        <v>20</v>
      </c>
      <c r="H24" s="50" t="s">
        <v>20</v>
      </c>
      <c r="I24" s="47" t="s">
        <v>20</v>
      </c>
      <c r="J24" s="47" t="s">
        <v>20</v>
      </c>
      <c r="K24" s="47" t="s">
        <v>20</v>
      </c>
      <c r="L24" s="51" t="s">
        <v>20</v>
      </c>
      <c r="M24" s="52" t="s">
        <v>20</v>
      </c>
    </row>
    <row r="25" spans="1:13" s="56" customFormat="1" ht="15.75" thickBot="1">
      <c r="A25" s="60" t="s">
        <v>23</v>
      </c>
      <c r="B25" s="195">
        <f>SUM(B20:B24)</f>
        <v>0</v>
      </c>
      <c r="C25" s="191">
        <f>SUM(C20:C24)</f>
        <v>0</v>
      </c>
      <c r="D25" s="191">
        <f>SUM(D20:D24)</f>
        <v>139</v>
      </c>
      <c r="E25" s="196">
        <f aca="true" t="shared" si="2" ref="E25:M25">SUM(E20:E24)</f>
        <v>5</v>
      </c>
      <c r="F25" s="191">
        <f t="shared" si="2"/>
        <v>0</v>
      </c>
      <c r="G25" s="191">
        <f t="shared" si="2"/>
        <v>0</v>
      </c>
      <c r="H25" s="196">
        <f t="shared" si="2"/>
        <v>0</v>
      </c>
      <c r="I25" s="191">
        <f t="shared" si="2"/>
        <v>0</v>
      </c>
      <c r="J25" s="196">
        <f t="shared" si="2"/>
        <v>0</v>
      </c>
      <c r="K25" s="191">
        <f t="shared" si="2"/>
        <v>0</v>
      </c>
      <c r="L25" s="197">
        <f t="shared" si="2"/>
        <v>0</v>
      </c>
      <c r="M25" s="198">
        <f t="shared" si="2"/>
        <v>0</v>
      </c>
    </row>
    <row r="26" spans="1:13" ht="15.75" thickBot="1">
      <c r="A26" s="66" t="s">
        <v>13</v>
      </c>
      <c r="B26" s="67">
        <f>B13+B18+B25</f>
        <v>10349</v>
      </c>
      <c r="C26" s="67">
        <f aca="true" t="shared" si="3" ref="C26:M26">C13+C18+C25</f>
        <v>66</v>
      </c>
      <c r="D26" s="67">
        <f t="shared" si="3"/>
        <v>1560</v>
      </c>
      <c r="E26" s="67">
        <f t="shared" si="3"/>
        <v>58</v>
      </c>
      <c r="F26" s="67">
        <f t="shared" si="3"/>
        <v>1012</v>
      </c>
      <c r="G26" s="67">
        <f t="shared" si="3"/>
        <v>62</v>
      </c>
      <c r="H26" s="67">
        <f t="shared" si="3"/>
        <v>57</v>
      </c>
      <c r="I26" s="67">
        <f t="shared" si="3"/>
        <v>214</v>
      </c>
      <c r="J26" s="67">
        <f t="shared" si="3"/>
        <v>478</v>
      </c>
      <c r="K26" s="67">
        <f t="shared" si="3"/>
        <v>231</v>
      </c>
      <c r="L26" s="67">
        <f t="shared" si="3"/>
        <v>11</v>
      </c>
      <c r="M26" s="67">
        <f t="shared" si="3"/>
        <v>991</v>
      </c>
    </row>
    <row r="27" spans="1:5" ht="15.75" thickBot="1">
      <c r="A27" s="199" t="s">
        <v>31</v>
      </c>
      <c r="B27" s="68">
        <v>34</v>
      </c>
      <c r="C27" s="69" t="s">
        <v>32</v>
      </c>
      <c r="D27" s="70"/>
      <c r="E27" s="70"/>
    </row>
    <row r="28" spans="1:5" ht="15.75" thickBot="1">
      <c r="A28" s="199" t="s">
        <v>33</v>
      </c>
      <c r="B28" s="68">
        <f>59+7</f>
        <v>66</v>
      </c>
      <c r="C28" s="73" t="s">
        <v>39</v>
      </c>
      <c r="D28" s="73"/>
      <c r="E28" s="73"/>
    </row>
    <row r="29" spans="1:5" ht="15.75" thickBot="1">
      <c r="A29" s="199" t="s">
        <v>34</v>
      </c>
      <c r="B29" s="68">
        <v>910</v>
      </c>
      <c r="C29" s="281"/>
      <c r="D29" s="281"/>
      <c r="E29" s="281"/>
    </row>
    <row r="30" spans="1:2" ht="15.75" thickBot="1">
      <c r="A30" s="200" t="s">
        <v>35</v>
      </c>
      <c r="B30" s="74">
        <v>10</v>
      </c>
    </row>
    <row r="31" spans="1:3" ht="15.75" thickBot="1">
      <c r="A31" s="201" t="s">
        <v>36</v>
      </c>
      <c r="B31" s="68">
        <v>71</v>
      </c>
      <c r="C31" s="72">
        <f>B29+B30+B31</f>
        <v>991</v>
      </c>
    </row>
    <row r="32" spans="1:3" ht="15.75" thickBot="1">
      <c r="A32" s="202" t="s">
        <v>63</v>
      </c>
      <c r="B32" s="203"/>
      <c r="C32" s="204">
        <v>41</v>
      </c>
    </row>
    <row r="33" ht="15">
      <c r="A33" s="73" t="s">
        <v>37</v>
      </c>
    </row>
  </sheetData>
  <mergeCells count="11">
    <mergeCell ref="A1:M1"/>
    <mergeCell ref="A2:M2"/>
    <mergeCell ref="A3:M3"/>
    <mergeCell ref="A4:A5"/>
    <mergeCell ref="B4:C4"/>
    <mergeCell ref="D4:E4"/>
    <mergeCell ref="F4:G4"/>
    <mergeCell ref="H4:M4"/>
    <mergeCell ref="A14:M14"/>
    <mergeCell ref="A19:M19"/>
    <mergeCell ref="C29:E29"/>
  </mergeCells>
  <printOptions/>
  <pageMargins left="0.17" right="0.17" top="0.49" bottom="0.61" header="0.18" footer="0.3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E1">
      <selection activeCell="H4" sqref="H4:M4"/>
    </sheetView>
  </sheetViews>
  <sheetFormatPr defaultColWidth="9.140625" defaultRowHeight="12.75"/>
  <cols>
    <col min="1" max="1" width="40.8515625" style="73" customWidth="1"/>
    <col min="2" max="2" width="9.8515625" style="71" customWidth="1"/>
    <col min="3" max="3" width="10.57421875" style="71" customWidth="1"/>
    <col min="4" max="4" width="10.28125" style="71" customWidth="1"/>
    <col min="5" max="5" width="11.140625" style="71" customWidth="1"/>
    <col min="6" max="6" width="13.421875" style="71" customWidth="1"/>
    <col min="7" max="7" width="8.140625" style="71" customWidth="1"/>
    <col min="8" max="8" width="10.8515625" style="71" customWidth="1"/>
    <col min="9" max="9" width="12.140625" style="71" customWidth="1"/>
    <col min="10" max="10" width="10.140625" style="71" customWidth="1"/>
    <col min="11" max="11" width="9.140625" style="71" customWidth="1"/>
    <col min="12" max="12" width="11.00390625" style="71" customWidth="1"/>
    <col min="13" max="13" width="8.8515625" style="72" customWidth="1"/>
    <col min="14" max="16384" width="9.140625" style="1" customWidth="1"/>
  </cols>
  <sheetData>
    <row r="1" spans="1:13" ht="15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15.75" thickBot="1">
      <c r="A2" s="282" t="s">
        <v>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5.75" thickBot="1">
      <c r="A3" s="283" t="s">
        <v>69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5"/>
    </row>
    <row r="4" spans="1:13" s="82" customFormat="1" ht="28.5" customHeight="1" thickBot="1">
      <c r="A4" s="263" t="s">
        <v>2</v>
      </c>
      <c r="B4" s="265" t="s">
        <v>3</v>
      </c>
      <c r="C4" s="266"/>
      <c r="D4" s="265" t="s">
        <v>4</v>
      </c>
      <c r="E4" s="266"/>
      <c r="F4" s="267" t="s">
        <v>5</v>
      </c>
      <c r="G4" s="268"/>
      <c r="H4" s="249" t="s">
        <v>71</v>
      </c>
      <c r="I4" s="250"/>
      <c r="J4" s="250"/>
      <c r="K4" s="250"/>
      <c r="L4" s="250"/>
      <c r="M4" s="251"/>
    </row>
    <row r="5" spans="1:13" s="81" customFormat="1" ht="28.5" customHeight="1" thickBot="1">
      <c r="A5" s="264"/>
      <c r="B5" s="75" t="s">
        <v>6</v>
      </c>
      <c r="C5" s="76" t="s">
        <v>7</v>
      </c>
      <c r="D5" s="75" t="s">
        <v>6</v>
      </c>
      <c r="E5" s="76" t="s">
        <v>8</v>
      </c>
      <c r="F5" s="205" t="s">
        <v>70</v>
      </c>
      <c r="G5" s="77" t="s">
        <v>10</v>
      </c>
      <c r="H5" s="78" t="s">
        <v>57</v>
      </c>
      <c r="I5" s="75" t="s">
        <v>58</v>
      </c>
      <c r="J5" s="79" t="s">
        <v>59</v>
      </c>
      <c r="K5" s="75" t="s">
        <v>11</v>
      </c>
      <c r="L5" s="79" t="s">
        <v>12</v>
      </c>
      <c r="M5" s="80" t="s">
        <v>13</v>
      </c>
    </row>
    <row r="6" spans="1:13" s="2" customFormat="1" ht="15.75" thickBot="1">
      <c r="A6" s="3" t="s">
        <v>14</v>
      </c>
      <c r="B6" s="4">
        <v>3193</v>
      </c>
      <c r="C6" s="4">
        <v>17</v>
      </c>
      <c r="D6" s="5">
        <v>623</v>
      </c>
      <c r="E6" s="6">
        <v>25</v>
      </c>
      <c r="F6" s="4">
        <f>181+1</f>
        <v>182</v>
      </c>
      <c r="G6" s="4">
        <v>0</v>
      </c>
      <c r="H6" s="7">
        <v>37</v>
      </c>
      <c r="I6" s="4">
        <v>126</v>
      </c>
      <c r="J6" s="4">
        <v>258</v>
      </c>
      <c r="K6" s="4">
        <v>99</v>
      </c>
      <c r="L6" s="8">
        <v>4</v>
      </c>
      <c r="M6" s="9">
        <f>SUM(H6:L6)</f>
        <v>524</v>
      </c>
    </row>
    <row r="7" spans="1:13" s="2" customFormat="1" ht="15">
      <c r="A7" s="10" t="s">
        <v>15</v>
      </c>
      <c r="B7" s="11">
        <v>1929</v>
      </c>
      <c r="C7" s="11">
        <v>12</v>
      </c>
      <c r="D7" s="12">
        <v>107</v>
      </c>
      <c r="E7" s="13">
        <v>5</v>
      </c>
      <c r="F7" s="11">
        <v>91</v>
      </c>
      <c r="G7" s="11">
        <v>1</v>
      </c>
      <c r="H7" s="14">
        <v>23</v>
      </c>
      <c r="I7" s="11">
        <v>60</v>
      </c>
      <c r="J7" s="11">
        <v>68</v>
      </c>
      <c r="K7" s="11">
        <v>15</v>
      </c>
      <c r="L7" s="15">
        <v>1</v>
      </c>
      <c r="M7" s="16">
        <f>SUM(H7:L7)</f>
        <v>167</v>
      </c>
    </row>
    <row r="8" spans="1:13" ht="15">
      <c r="A8" s="17" t="s">
        <v>16</v>
      </c>
      <c r="B8" s="11">
        <v>1371</v>
      </c>
      <c r="C8" s="11">
        <v>9</v>
      </c>
      <c r="D8" s="12">
        <v>113</v>
      </c>
      <c r="E8" s="13">
        <v>3</v>
      </c>
      <c r="F8" s="11">
        <v>50</v>
      </c>
      <c r="G8" s="11">
        <v>0</v>
      </c>
      <c r="H8" s="14">
        <v>9</v>
      </c>
      <c r="I8" s="11">
        <v>28</v>
      </c>
      <c r="J8" s="11">
        <v>48</v>
      </c>
      <c r="K8" s="11">
        <v>11</v>
      </c>
      <c r="L8" s="15">
        <v>0</v>
      </c>
      <c r="M8" s="16">
        <f>SUM(H8:L8)</f>
        <v>96</v>
      </c>
    </row>
    <row r="9" spans="1:13" s="2" customFormat="1" ht="15">
      <c r="A9" s="18" t="s">
        <v>17</v>
      </c>
      <c r="B9" s="11">
        <v>1785</v>
      </c>
      <c r="C9" s="11">
        <v>10</v>
      </c>
      <c r="D9" s="12">
        <v>57</v>
      </c>
      <c r="E9" s="13">
        <v>2</v>
      </c>
      <c r="F9" s="11">
        <f>110+1</f>
        <v>111</v>
      </c>
      <c r="G9" s="11">
        <v>0</v>
      </c>
      <c r="H9" s="14">
        <v>8</v>
      </c>
      <c r="I9" s="11">
        <v>22</v>
      </c>
      <c r="J9" s="11">
        <v>64</v>
      </c>
      <c r="K9" s="11">
        <v>65</v>
      </c>
      <c r="L9" s="15">
        <v>3</v>
      </c>
      <c r="M9" s="16">
        <f>SUM(H9:L9)</f>
        <v>162</v>
      </c>
    </row>
    <row r="10" spans="1:13" s="2" customFormat="1" ht="15">
      <c r="A10" s="18" t="s">
        <v>18</v>
      </c>
      <c r="B10" s="11">
        <v>1509</v>
      </c>
      <c r="C10" s="11">
        <v>11</v>
      </c>
      <c r="D10" s="12">
        <v>164</v>
      </c>
      <c r="E10" s="13">
        <v>6</v>
      </c>
      <c r="F10" s="11">
        <v>85</v>
      </c>
      <c r="G10" s="11">
        <v>1</v>
      </c>
      <c r="H10" s="14">
        <v>9</v>
      </c>
      <c r="I10" s="11">
        <v>18</v>
      </c>
      <c r="J10" s="11">
        <v>80</v>
      </c>
      <c r="K10" s="11">
        <v>65</v>
      </c>
      <c r="L10" s="15">
        <v>3</v>
      </c>
      <c r="M10" s="16">
        <f>SUM(H10:L10)</f>
        <v>175</v>
      </c>
    </row>
    <row r="11" spans="1:13" s="2" customFormat="1" ht="15">
      <c r="A11" s="18" t="s">
        <v>19</v>
      </c>
      <c r="B11" s="11" t="s">
        <v>20</v>
      </c>
      <c r="C11" s="11" t="s">
        <v>20</v>
      </c>
      <c r="D11" s="12" t="s">
        <v>20</v>
      </c>
      <c r="E11" s="13" t="s">
        <v>20</v>
      </c>
      <c r="F11" s="11">
        <v>105</v>
      </c>
      <c r="G11" s="11">
        <v>11</v>
      </c>
      <c r="H11" s="19" t="s">
        <v>20</v>
      </c>
      <c r="I11" s="11" t="s">
        <v>20</v>
      </c>
      <c r="J11" s="11" t="s">
        <v>21</v>
      </c>
      <c r="K11" s="11" t="s">
        <v>20</v>
      </c>
      <c r="L11" s="15" t="s">
        <v>20</v>
      </c>
      <c r="M11" s="20" t="s">
        <v>20</v>
      </c>
    </row>
    <row r="12" spans="1:14" s="2" customFormat="1" ht="18" customHeight="1" thickBot="1">
      <c r="A12" s="21" t="s">
        <v>22</v>
      </c>
      <c r="B12" s="22" t="s">
        <v>20</v>
      </c>
      <c r="C12" s="22" t="s">
        <v>20</v>
      </c>
      <c r="D12" s="23">
        <v>16</v>
      </c>
      <c r="E12" s="24">
        <v>1</v>
      </c>
      <c r="F12" s="24">
        <f>378+10</f>
        <v>388</v>
      </c>
      <c r="G12" s="24">
        <f>41+8</f>
        <v>49</v>
      </c>
      <c r="H12" s="22" t="s">
        <v>20</v>
      </c>
      <c r="I12" s="22" t="s">
        <v>20</v>
      </c>
      <c r="J12" s="22" t="s">
        <v>20</v>
      </c>
      <c r="K12" s="22" t="s">
        <v>20</v>
      </c>
      <c r="L12" s="25" t="s">
        <v>20</v>
      </c>
      <c r="M12" s="26"/>
      <c r="N12" s="27"/>
    </row>
    <row r="13" spans="1:13" s="33" customFormat="1" ht="22.5" customHeight="1" thickBot="1">
      <c r="A13" s="28" t="s">
        <v>23</v>
      </c>
      <c r="B13" s="9">
        <f aca="true" t="shared" si="0" ref="B13:M13">SUM(B6:B12)</f>
        <v>9787</v>
      </c>
      <c r="C13" s="9">
        <f t="shared" si="0"/>
        <v>59</v>
      </c>
      <c r="D13" s="29">
        <f t="shared" si="0"/>
        <v>1080</v>
      </c>
      <c r="E13" s="30">
        <f t="shared" si="0"/>
        <v>42</v>
      </c>
      <c r="F13" s="9">
        <f t="shared" si="0"/>
        <v>1012</v>
      </c>
      <c r="G13" s="9">
        <f t="shared" si="0"/>
        <v>62</v>
      </c>
      <c r="H13" s="9">
        <f t="shared" si="0"/>
        <v>86</v>
      </c>
      <c r="I13" s="9">
        <f t="shared" si="0"/>
        <v>254</v>
      </c>
      <c r="J13" s="31">
        <f t="shared" si="0"/>
        <v>518</v>
      </c>
      <c r="K13" s="9">
        <f t="shared" si="0"/>
        <v>255</v>
      </c>
      <c r="L13" s="9">
        <f t="shared" si="0"/>
        <v>11</v>
      </c>
      <c r="M13" s="32">
        <f t="shared" si="0"/>
        <v>1124</v>
      </c>
    </row>
    <row r="14" spans="1:13" s="2" customFormat="1" ht="15.75" thickBot="1">
      <c r="A14" s="275" t="s">
        <v>24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7"/>
    </row>
    <row r="15" spans="1:13" ht="15">
      <c r="A15" s="34" t="s">
        <v>25</v>
      </c>
      <c r="B15" s="35">
        <v>114</v>
      </c>
      <c r="C15" s="35">
        <v>1</v>
      </c>
      <c r="D15" s="36" t="s">
        <v>20</v>
      </c>
      <c r="E15" s="37" t="s">
        <v>20</v>
      </c>
      <c r="F15" s="35" t="s">
        <v>20</v>
      </c>
      <c r="G15" s="35" t="s">
        <v>20</v>
      </c>
      <c r="H15" s="38" t="s">
        <v>20</v>
      </c>
      <c r="I15" s="35" t="s">
        <v>20</v>
      </c>
      <c r="J15" s="35" t="s">
        <v>20</v>
      </c>
      <c r="K15" s="35" t="s">
        <v>20</v>
      </c>
      <c r="L15" s="39" t="s">
        <v>20</v>
      </c>
      <c r="M15" s="40" t="s">
        <v>20</v>
      </c>
    </row>
    <row r="16" spans="1:13" ht="17.25" customHeight="1">
      <c r="A16" s="193" t="s">
        <v>60</v>
      </c>
      <c r="B16" s="41">
        <v>73</v>
      </c>
      <c r="C16" s="41">
        <v>2</v>
      </c>
      <c r="D16" s="42" t="s">
        <v>20</v>
      </c>
      <c r="E16" s="43" t="s">
        <v>20</v>
      </c>
      <c r="F16" s="41" t="s">
        <v>20</v>
      </c>
      <c r="G16" s="41" t="s">
        <v>20</v>
      </c>
      <c r="H16" s="44" t="s">
        <v>20</v>
      </c>
      <c r="I16" s="41" t="s">
        <v>20</v>
      </c>
      <c r="J16" s="41" t="s">
        <v>20</v>
      </c>
      <c r="K16" s="41" t="s">
        <v>20</v>
      </c>
      <c r="L16" s="45" t="s">
        <v>20</v>
      </c>
      <c r="M16" s="46" t="s">
        <v>20</v>
      </c>
    </row>
    <row r="17" spans="1:13" ht="30.75" thickBot="1">
      <c r="A17" s="194" t="s">
        <v>61</v>
      </c>
      <c r="B17" s="47">
        <f>63+312</f>
        <v>375</v>
      </c>
      <c r="C17" s="47">
        <v>4</v>
      </c>
      <c r="D17" s="48" t="s">
        <v>20</v>
      </c>
      <c r="E17" s="49" t="s">
        <v>20</v>
      </c>
      <c r="F17" s="47" t="s">
        <v>20</v>
      </c>
      <c r="G17" s="47" t="s">
        <v>20</v>
      </c>
      <c r="H17" s="50" t="s">
        <v>20</v>
      </c>
      <c r="I17" s="47" t="s">
        <v>20</v>
      </c>
      <c r="J17" s="47" t="s">
        <v>20</v>
      </c>
      <c r="K17" s="47" t="s">
        <v>20</v>
      </c>
      <c r="L17" s="51" t="s">
        <v>20</v>
      </c>
      <c r="M17" s="52" t="s">
        <v>20</v>
      </c>
    </row>
    <row r="18" spans="1:13" s="56" customFormat="1" ht="15.75" thickBot="1">
      <c r="A18" s="28" t="s">
        <v>23</v>
      </c>
      <c r="B18" s="53">
        <f>SUM(B15:B17)</f>
        <v>562</v>
      </c>
      <c r="C18" s="54">
        <f>SUM(C15:C17)</f>
        <v>7</v>
      </c>
      <c r="D18" s="53">
        <f aca="true" t="shared" si="1" ref="D18:I18">SUM(D15:D17)</f>
        <v>0</v>
      </c>
      <c r="E18" s="54">
        <f t="shared" si="1"/>
        <v>0</v>
      </c>
      <c r="F18" s="53">
        <f t="shared" si="1"/>
        <v>0</v>
      </c>
      <c r="G18" s="54">
        <f t="shared" si="1"/>
        <v>0</v>
      </c>
      <c r="H18" s="53">
        <f t="shared" si="1"/>
        <v>0</v>
      </c>
      <c r="I18" s="54">
        <f t="shared" si="1"/>
        <v>0</v>
      </c>
      <c r="J18" s="53">
        <f>SUM(J15:J17)</f>
        <v>0</v>
      </c>
      <c r="K18" s="54">
        <f>SUM(K15:K17)</f>
        <v>0</v>
      </c>
      <c r="L18" s="53">
        <f>SUM(L15:L17)</f>
        <v>0</v>
      </c>
      <c r="M18" s="55">
        <f>SUM(M15:M17)</f>
        <v>0</v>
      </c>
    </row>
    <row r="19" spans="1:13" s="2" customFormat="1" ht="15.75" thickBot="1">
      <c r="A19" s="278" t="s">
        <v>26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80"/>
    </row>
    <row r="20" spans="1:13" ht="15">
      <c r="A20" s="18" t="s">
        <v>27</v>
      </c>
      <c r="B20" s="41" t="s">
        <v>20</v>
      </c>
      <c r="C20" s="41" t="s">
        <v>20</v>
      </c>
      <c r="D20" s="42">
        <v>30</v>
      </c>
      <c r="E20" s="43">
        <v>1</v>
      </c>
      <c r="F20" s="41" t="s">
        <v>20</v>
      </c>
      <c r="G20" s="41" t="s">
        <v>20</v>
      </c>
      <c r="H20" s="44" t="s">
        <v>20</v>
      </c>
      <c r="I20" s="41" t="s">
        <v>20</v>
      </c>
      <c r="J20" s="41" t="s">
        <v>20</v>
      </c>
      <c r="K20" s="41" t="s">
        <v>20</v>
      </c>
      <c r="L20" s="45" t="s">
        <v>20</v>
      </c>
      <c r="M20" s="57" t="s">
        <v>20</v>
      </c>
    </row>
    <row r="21" spans="1:13" ht="15">
      <c r="A21" s="18" t="s">
        <v>28</v>
      </c>
      <c r="B21" s="41" t="s">
        <v>20</v>
      </c>
      <c r="C21" s="41" t="s">
        <v>20</v>
      </c>
      <c r="D21" s="42">
        <v>48</v>
      </c>
      <c r="E21" s="43">
        <v>1</v>
      </c>
      <c r="F21" s="41" t="s">
        <v>20</v>
      </c>
      <c r="G21" s="41" t="s">
        <v>20</v>
      </c>
      <c r="H21" s="44" t="s">
        <v>20</v>
      </c>
      <c r="I21" s="41" t="s">
        <v>20</v>
      </c>
      <c r="J21" s="41" t="s">
        <v>20</v>
      </c>
      <c r="K21" s="41" t="s">
        <v>20</v>
      </c>
      <c r="L21" s="45" t="s">
        <v>20</v>
      </c>
      <c r="M21" s="46" t="s">
        <v>20</v>
      </c>
    </row>
    <row r="22" spans="1:13" ht="15.75" thickBot="1">
      <c r="A22" s="21" t="s">
        <v>29</v>
      </c>
      <c r="B22" s="47" t="s">
        <v>20</v>
      </c>
      <c r="C22" s="47" t="s">
        <v>20</v>
      </c>
      <c r="D22" s="48">
        <v>36</v>
      </c>
      <c r="E22" s="48">
        <v>1</v>
      </c>
      <c r="F22" s="47" t="s">
        <v>20</v>
      </c>
      <c r="G22" s="47" t="s">
        <v>20</v>
      </c>
      <c r="H22" s="50" t="s">
        <v>20</v>
      </c>
      <c r="I22" s="47" t="s">
        <v>20</v>
      </c>
      <c r="J22" s="47" t="s">
        <v>20</v>
      </c>
      <c r="K22" s="47" t="s">
        <v>20</v>
      </c>
      <c r="L22" s="51" t="s">
        <v>20</v>
      </c>
      <c r="M22" s="58" t="s">
        <v>20</v>
      </c>
    </row>
    <row r="23" spans="1:13" ht="15">
      <c r="A23" s="21" t="s">
        <v>30</v>
      </c>
      <c r="B23" s="47" t="s">
        <v>20</v>
      </c>
      <c r="C23" s="47" t="s">
        <v>20</v>
      </c>
      <c r="D23" s="48">
        <v>15</v>
      </c>
      <c r="E23" s="48">
        <v>1</v>
      </c>
      <c r="F23" s="47" t="s">
        <v>20</v>
      </c>
      <c r="G23" s="47" t="s">
        <v>20</v>
      </c>
      <c r="H23" s="50" t="s">
        <v>20</v>
      </c>
      <c r="I23" s="47" t="s">
        <v>20</v>
      </c>
      <c r="J23" s="47" t="s">
        <v>20</v>
      </c>
      <c r="K23" s="47" t="s">
        <v>20</v>
      </c>
      <c r="L23" s="51" t="s">
        <v>20</v>
      </c>
      <c r="M23" s="52" t="s">
        <v>20</v>
      </c>
    </row>
    <row r="24" spans="1:13" ht="15.75" thickBot="1">
      <c r="A24" s="21" t="s">
        <v>66</v>
      </c>
      <c r="B24" s="47" t="s">
        <v>20</v>
      </c>
      <c r="C24" s="47" t="s">
        <v>20</v>
      </c>
      <c r="D24" s="48">
        <v>10</v>
      </c>
      <c r="E24" s="48">
        <v>1</v>
      </c>
      <c r="F24" s="47" t="s">
        <v>20</v>
      </c>
      <c r="G24" s="47" t="s">
        <v>20</v>
      </c>
      <c r="H24" s="50" t="s">
        <v>20</v>
      </c>
      <c r="I24" s="47" t="s">
        <v>20</v>
      </c>
      <c r="J24" s="47" t="s">
        <v>20</v>
      </c>
      <c r="K24" s="47" t="s">
        <v>20</v>
      </c>
      <c r="L24" s="51" t="s">
        <v>20</v>
      </c>
      <c r="M24" s="52" t="s">
        <v>20</v>
      </c>
    </row>
    <row r="25" spans="1:13" s="56" customFormat="1" ht="15.75" thickBot="1">
      <c r="A25" s="60" t="s">
        <v>23</v>
      </c>
      <c r="B25" s="195">
        <f>SUM(B20:B24)</f>
        <v>0</v>
      </c>
      <c r="C25" s="191">
        <f>SUM(C20:C24)</f>
        <v>0</v>
      </c>
      <c r="D25" s="191">
        <f>SUM(D20:D24)</f>
        <v>139</v>
      </c>
      <c r="E25" s="196">
        <f aca="true" t="shared" si="2" ref="E25:M25">SUM(E20:E24)</f>
        <v>5</v>
      </c>
      <c r="F25" s="191">
        <f t="shared" si="2"/>
        <v>0</v>
      </c>
      <c r="G25" s="191">
        <f t="shared" si="2"/>
        <v>0</v>
      </c>
      <c r="H25" s="196">
        <f t="shared" si="2"/>
        <v>0</v>
      </c>
      <c r="I25" s="191">
        <f t="shared" si="2"/>
        <v>0</v>
      </c>
      <c r="J25" s="196">
        <f t="shared" si="2"/>
        <v>0</v>
      </c>
      <c r="K25" s="191">
        <f t="shared" si="2"/>
        <v>0</v>
      </c>
      <c r="L25" s="197">
        <f t="shared" si="2"/>
        <v>0</v>
      </c>
      <c r="M25" s="198">
        <f t="shared" si="2"/>
        <v>0</v>
      </c>
    </row>
    <row r="26" spans="1:13" ht="15.75" thickBot="1">
      <c r="A26" s="66" t="s">
        <v>13</v>
      </c>
      <c r="B26" s="67">
        <f>B13+B18+B25</f>
        <v>10349</v>
      </c>
      <c r="C26" s="67">
        <f aca="true" t="shared" si="3" ref="C26:M26">C13+C18+C25</f>
        <v>66</v>
      </c>
      <c r="D26" s="67">
        <f t="shared" si="3"/>
        <v>1219</v>
      </c>
      <c r="E26" s="67">
        <f t="shared" si="3"/>
        <v>47</v>
      </c>
      <c r="F26" s="67">
        <f t="shared" si="3"/>
        <v>1012</v>
      </c>
      <c r="G26" s="67">
        <f t="shared" si="3"/>
        <v>62</v>
      </c>
      <c r="H26" s="67">
        <f t="shared" si="3"/>
        <v>86</v>
      </c>
      <c r="I26" s="67">
        <f t="shared" si="3"/>
        <v>254</v>
      </c>
      <c r="J26" s="67">
        <f t="shared" si="3"/>
        <v>518</v>
      </c>
      <c r="K26" s="67">
        <f t="shared" si="3"/>
        <v>255</v>
      </c>
      <c r="L26" s="67">
        <f t="shared" si="3"/>
        <v>11</v>
      </c>
      <c r="M26" s="67">
        <f t="shared" si="3"/>
        <v>1124</v>
      </c>
    </row>
    <row r="27" spans="1:5" ht="15.75" thickBot="1">
      <c r="A27" s="199" t="s">
        <v>31</v>
      </c>
      <c r="B27" s="68">
        <v>34</v>
      </c>
      <c r="C27" s="69" t="s">
        <v>32</v>
      </c>
      <c r="D27" s="70"/>
      <c r="E27" s="70"/>
    </row>
    <row r="28" spans="1:5" ht="15.75" thickBot="1">
      <c r="A28" s="199" t="s">
        <v>33</v>
      </c>
      <c r="B28" s="68">
        <f>59+7</f>
        <v>66</v>
      </c>
      <c r="C28" s="73" t="s">
        <v>39</v>
      </c>
      <c r="D28" s="73"/>
      <c r="E28" s="73"/>
    </row>
    <row r="29" spans="1:5" ht="15.75" thickBot="1">
      <c r="A29" s="199" t="s">
        <v>34</v>
      </c>
      <c r="B29" s="68">
        <v>906</v>
      </c>
      <c r="C29" s="281"/>
      <c r="D29" s="281"/>
      <c r="E29" s="281"/>
    </row>
    <row r="30" spans="1:2" ht="15.75" thickBot="1">
      <c r="A30" s="200" t="s">
        <v>35</v>
      </c>
      <c r="B30" s="74">
        <v>9</v>
      </c>
    </row>
    <row r="31" spans="1:3" ht="15.75" thickBot="1">
      <c r="A31" s="206" t="s">
        <v>36</v>
      </c>
      <c r="B31" s="68">
        <v>209</v>
      </c>
      <c r="C31" s="72">
        <f>B29+B30+B31</f>
        <v>1124</v>
      </c>
    </row>
    <row r="32" spans="1:3" ht="15.75" thickBot="1">
      <c r="A32" s="202" t="s">
        <v>63</v>
      </c>
      <c r="B32" s="203"/>
      <c r="C32" s="204">
        <v>44</v>
      </c>
    </row>
    <row r="33" ht="15">
      <c r="A33" s="73" t="s">
        <v>37</v>
      </c>
    </row>
  </sheetData>
  <mergeCells count="11">
    <mergeCell ref="A1:M1"/>
    <mergeCell ref="A2:M2"/>
    <mergeCell ref="A3:M3"/>
    <mergeCell ref="A4:A5"/>
    <mergeCell ref="B4:C4"/>
    <mergeCell ref="D4:E4"/>
    <mergeCell ref="F4:G4"/>
    <mergeCell ref="H4:M4"/>
    <mergeCell ref="A14:M14"/>
    <mergeCell ref="A19:M19"/>
    <mergeCell ref="C29:E29"/>
  </mergeCells>
  <printOptions/>
  <pageMargins left="0.24" right="0.2" top="0.57" bottom="0.39" header="0.32" footer="0.2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H4" sqref="H4:M4"/>
    </sheetView>
  </sheetViews>
  <sheetFormatPr defaultColWidth="9.140625" defaultRowHeight="12.75"/>
  <cols>
    <col min="1" max="1" width="47.57421875" style="73" customWidth="1"/>
    <col min="2" max="2" width="9.00390625" style="71" customWidth="1"/>
    <col min="3" max="3" width="9.28125" style="71" customWidth="1"/>
    <col min="4" max="4" width="9.140625" style="71" customWidth="1"/>
    <col min="5" max="5" width="9.57421875" style="71" customWidth="1"/>
    <col min="6" max="6" width="10.421875" style="71" customWidth="1"/>
    <col min="7" max="7" width="8.140625" style="71" customWidth="1"/>
    <col min="8" max="9" width="8.00390625" style="71" customWidth="1"/>
    <col min="10" max="10" width="7.8515625" style="71" customWidth="1"/>
    <col min="11" max="11" width="9.28125" style="71" customWidth="1"/>
    <col min="12" max="12" width="9.140625" style="71" customWidth="1"/>
    <col min="13" max="13" width="6.7109375" style="72" customWidth="1"/>
    <col min="14" max="16384" width="9.140625" style="1" customWidth="1"/>
  </cols>
  <sheetData>
    <row r="1" spans="1:13" ht="15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15.75" thickBot="1">
      <c r="A2" s="282" t="s">
        <v>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5.75" thickBot="1">
      <c r="A3" s="283" t="s">
        <v>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5"/>
    </row>
    <row r="4" spans="1:13" s="82" customFormat="1" ht="35.25" customHeight="1" thickBot="1">
      <c r="A4" s="286" t="s">
        <v>2</v>
      </c>
      <c r="B4" s="265" t="s">
        <v>3</v>
      </c>
      <c r="C4" s="266"/>
      <c r="D4" s="265" t="s">
        <v>4</v>
      </c>
      <c r="E4" s="266"/>
      <c r="F4" s="267" t="s">
        <v>5</v>
      </c>
      <c r="G4" s="268"/>
      <c r="H4" s="249" t="s">
        <v>71</v>
      </c>
      <c r="I4" s="250"/>
      <c r="J4" s="250"/>
      <c r="K4" s="250"/>
      <c r="L4" s="250"/>
      <c r="M4" s="251"/>
    </row>
    <row r="5" spans="1:13" s="81" customFormat="1" ht="39" thickBot="1">
      <c r="A5" s="287"/>
      <c r="B5" s="75" t="s">
        <v>6</v>
      </c>
      <c r="C5" s="76" t="s">
        <v>7</v>
      </c>
      <c r="D5" s="75" t="s">
        <v>6</v>
      </c>
      <c r="E5" s="76" t="s">
        <v>8</v>
      </c>
      <c r="F5" s="77" t="s">
        <v>9</v>
      </c>
      <c r="G5" s="77" t="s">
        <v>10</v>
      </c>
      <c r="H5" s="78" t="s">
        <v>40</v>
      </c>
      <c r="I5" s="75" t="s">
        <v>41</v>
      </c>
      <c r="J5" s="79" t="s">
        <v>42</v>
      </c>
      <c r="K5" s="75" t="s">
        <v>11</v>
      </c>
      <c r="L5" s="79" t="s">
        <v>12</v>
      </c>
      <c r="M5" s="80" t="s">
        <v>13</v>
      </c>
    </row>
    <row r="6" spans="1:13" s="2" customFormat="1" ht="15.75" thickBot="1">
      <c r="A6" s="3" t="s">
        <v>14</v>
      </c>
      <c r="B6" s="4">
        <v>3200</v>
      </c>
      <c r="C6" s="4">
        <v>17</v>
      </c>
      <c r="D6" s="5">
        <v>575</v>
      </c>
      <c r="E6" s="6">
        <v>21</v>
      </c>
      <c r="F6" s="4">
        <v>182</v>
      </c>
      <c r="G6" s="4">
        <v>0</v>
      </c>
      <c r="H6" s="7">
        <v>38</v>
      </c>
      <c r="I6" s="4">
        <v>126</v>
      </c>
      <c r="J6" s="4">
        <v>255</v>
      </c>
      <c r="K6" s="4">
        <v>102</v>
      </c>
      <c r="L6" s="8">
        <v>4</v>
      </c>
      <c r="M6" s="9">
        <f>SUM(H6:L6)</f>
        <v>525</v>
      </c>
    </row>
    <row r="7" spans="1:13" s="2" customFormat="1" ht="15">
      <c r="A7" s="10" t="s">
        <v>15</v>
      </c>
      <c r="B7" s="11">
        <v>1923</v>
      </c>
      <c r="C7" s="11">
        <v>12</v>
      </c>
      <c r="D7" s="12">
        <v>99</v>
      </c>
      <c r="E7" s="13">
        <v>4</v>
      </c>
      <c r="F7" s="11">
        <v>91</v>
      </c>
      <c r="G7" s="11">
        <v>1</v>
      </c>
      <c r="H7" s="14">
        <v>23</v>
      </c>
      <c r="I7" s="11">
        <v>59</v>
      </c>
      <c r="J7" s="11">
        <v>69</v>
      </c>
      <c r="K7" s="11">
        <v>15</v>
      </c>
      <c r="L7" s="15">
        <v>1</v>
      </c>
      <c r="M7" s="16">
        <f>SUM(H7:L7)</f>
        <v>167</v>
      </c>
    </row>
    <row r="8" spans="1:13" ht="15">
      <c r="A8" s="17" t="s">
        <v>16</v>
      </c>
      <c r="B8" s="11">
        <v>1370</v>
      </c>
      <c r="C8" s="11">
        <v>9</v>
      </c>
      <c r="D8" s="12">
        <v>113</v>
      </c>
      <c r="E8" s="13">
        <v>3</v>
      </c>
      <c r="F8" s="11">
        <v>50</v>
      </c>
      <c r="G8" s="11">
        <v>0</v>
      </c>
      <c r="H8" s="14">
        <v>9</v>
      </c>
      <c r="I8" s="11">
        <v>28</v>
      </c>
      <c r="J8" s="11">
        <v>48</v>
      </c>
      <c r="K8" s="11">
        <v>11</v>
      </c>
      <c r="L8" s="15">
        <v>0</v>
      </c>
      <c r="M8" s="16">
        <f>SUM(H8:L8)</f>
        <v>96</v>
      </c>
    </row>
    <row r="9" spans="1:13" s="2" customFormat="1" ht="15">
      <c r="A9" s="18" t="s">
        <v>17</v>
      </c>
      <c r="B9" s="11">
        <v>1757</v>
      </c>
      <c r="C9" s="11">
        <v>10</v>
      </c>
      <c r="D9" s="12">
        <v>57</v>
      </c>
      <c r="E9" s="13">
        <v>2</v>
      </c>
      <c r="F9" s="11">
        <v>110</v>
      </c>
      <c r="G9" s="11">
        <v>0</v>
      </c>
      <c r="H9" s="14">
        <v>9</v>
      </c>
      <c r="I9" s="11">
        <v>22</v>
      </c>
      <c r="J9" s="11">
        <v>63</v>
      </c>
      <c r="K9" s="11">
        <v>66</v>
      </c>
      <c r="L9" s="15">
        <v>3</v>
      </c>
      <c r="M9" s="16">
        <f>SUM(H9:L9)</f>
        <v>163</v>
      </c>
    </row>
    <row r="10" spans="1:13" s="2" customFormat="1" ht="15">
      <c r="A10" s="18" t="s">
        <v>18</v>
      </c>
      <c r="B10" s="11">
        <v>1513</v>
      </c>
      <c r="C10" s="11">
        <v>11</v>
      </c>
      <c r="D10" s="12">
        <v>164</v>
      </c>
      <c r="E10" s="13">
        <v>6</v>
      </c>
      <c r="F10" s="11">
        <v>84</v>
      </c>
      <c r="G10" s="11">
        <v>1</v>
      </c>
      <c r="H10" s="14">
        <v>9</v>
      </c>
      <c r="I10" s="11">
        <v>18</v>
      </c>
      <c r="J10" s="11">
        <v>80</v>
      </c>
      <c r="K10" s="11">
        <v>65</v>
      </c>
      <c r="L10" s="15">
        <v>3</v>
      </c>
      <c r="M10" s="16">
        <f>SUM(H10:L10)</f>
        <v>175</v>
      </c>
    </row>
    <row r="11" spans="1:13" s="2" customFormat="1" ht="15">
      <c r="A11" s="18" t="s">
        <v>19</v>
      </c>
      <c r="B11" s="11" t="s">
        <v>20</v>
      </c>
      <c r="C11" s="11" t="s">
        <v>20</v>
      </c>
      <c r="D11" s="12" t="s">
        <v>20</v>
      </c>
      <c r="E11" s="13" t="s">
        <v>20</v>
      </c>
      <c r="F11" s="11">
        <v>104</v>
      </c>
      <c r="G11" s="11">
        <v>10</v>
      </c>
      <c r="H11" s="19" t="s">
        <v>20</v>
      </c>
      <c r="I11" s="11" t="s">
        <v>20</v>
      </c>
      <c r="J11" s="11" t="s">
        <v>21</v>
      </c>
      <c r="K11" s="11" t="s">
        <v>20</v>
      </c>
      <c r="L11" s="15" t="s">
        <v>20</v>
      </c>
      <c r="M11" s="20" t="s">
        <v>20</v>
      </c>
    </row>
    <row r="12" spans="1:14" s="2" customFormat="1" ht="27.75" customHeight="1" thickBot="1">
      <c r="A12" s="21" t="s">
        <v>22</v>
      </c>
      <c r="B12" s="22" t="s">
        <v>20</v>
      </c>
      <c r="C12" s="22" t="s">
        <v>20</v>
      </c>
      <c r="D12" s="23">
        <v>16</v>
      </c>
      <c r="E12" s="24">
        <v>1</v>
      </c>
      <c r="F12" s="24">
        <v>380</v>
      </c>
      <c r="G12" s="24">
        <f>44+8</f>
        <v>52</v>
      </c>
      <c r="H12" s="22" t="s">
        <v>20</v>
      </c>
      <c r="I12" s="22" t="s">
        <v>20</v>
      </c>
      <c r="J12" s="22" t="s">
        <v>20</v>
      </c>
      <c r="K12" s="22" t="s">
        <v>20</v>
      </c>
      <c r="L12" s="25" t="s">
        <v>20</v>
      </c>
      <c r="M12" s="26"/>
      <c r="N12" s="27"/>
    </row>
    <row r="13" spans="1:13" s="33" customFormat="1" ht="22.5" customHeight="1" thickBot="1">
      <c r="A13" s="28" t="s">
        <v>23</v>
      </c>
      <c r="B13" s="9">
        <f aca="true" t="shared" si="0" ref="B13:M13">SUM(B6:B12)</f>
        <v>9763</v>
      </c>
      <c r="C13" s="9">
        <f t="shared" si="0"/>
        <v>59</v>
      </c>
      <c r="D13" s="29">
        <f t="shared" si="0"/>
        <v>1024</v>
      </c>
      <c r="E13" s="30">
        <f t="shared" si="0"/>
        <v>37</v>
      </c>
      <c r="F13" s="9">
        <f t="shared" si="0"/>
        <v>1001</v>
      </c>
      <c r="G13" s="9">
        <f t="shared" si="0"/>
        <v>64</v>
      </c>
      <c r="H13" s="9">
        <f t="shared" si="0"/>
        <v>88</v>
      </c>
      <c r="I13" s="9">
        <f t="shared" si="0"/>
        <v>253</v>
      </c>
      <c r="J13" s="31">
        <f t="shared" si="0"/>
        <v>515</v>
      </c>
      <c r="K13" s="9">
        <f t="shared" si="0"/>
        <v>259</v>
      </c>
      <c r="L13" s="9">
        <f t="shared" si="0"/>
        <v>11</v>
      </c>
      <c r="M13" s="32">
        <f t="shared" si="0"/>
        <v>1126</v>
      </c>
    </row>
    <row r="14" spans="1:13" s="2" customFormat="1" ht="15.75" thickBot="1">
      <c r="A14" s="275" t="s">
        <v>24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7"/>
    </row>
    <row r="15" spans="1:13" ht="15">
      <c r="A15" s="34" t="s">
        <v>25</v>
      </c>
      <c r="B15" s="35">
        <v>114</v>
      </c>
      <c r="C15" s="35">
        <v>1</v>
      </c>
      <c r="D15" s="36"/>
      <c r="E15" s="37" t="s">
        <v>20</v>
      </c>
      <c r="F15" s="35" t="s">
        <v>20</v>
      </c>
      <c r="G15" s="35" t="s">
        <v>20</v>
      </c>
      <c r="H15" s="38" t="s">
        <v>20</v>
      </c>
      <c r="I15" s="35" t="s">
        <v>20</v>
      </c>
      <c r="J15" s="35" t="s">
        <v>20</v>
      </c>
      <c r="K15" s="35" t="s">
        <v>20</v>
      </c>
      <c r="L15" s="39" t="s">
        <v>20</v>
      </c>
      <c r="M15" s="40" t="s">
        <v>20</v>
      </c>
    </row>
    <row r="16" spans="1:13" ht="33.75" customHeight="1">
      <c r="A16" s="97" t="s">
        <v>54</v>
      </c>
      <c r="B16" s="41">
        <v>73</v>
      </c>
      <c r="C16" s="41">
        <v>2</v>
      </c>
      <c r="D16" s="41"/>
      <c r="E16" s="43" t="s">
        <v>20</v>
      </c>
      <c r="F16" s="41" t="s">
        <v>20</v>
      </c>
      <c r="G16" s="41" t="s">
        <v>20</v>
      </c>
      <c r="H16" s="44" t="s">
        <v>20</v>
      </c>
      <c r="I16" s="41" t="s">
        <v>20</v>
      </c>
      <c r="J16" s="41" t="s">
        <v>20</v>
      </c>
      <c r="K16" s="41" t="s">
        <v>20</v>
      </c>
      <c r="L16" s="45" t="s">
        <v>20</v>
      </c>
      <c r="M16" s="46" t="s">
        <v>20</v>
      </c>
    </row>
    <row r="17" spans="1:13" ht="26.25" thickBot="1">
      <c r="A17" s="98" t="s">
        <v>53</v>
      </c>
      <c r="B17" s="47">
        <f>138+100+101+76</f>
        <v>415</v>
      </c>
      <c r="C17" s="47">
        <v>4</v>
      </c>
      <c r="D17" s="48" t="s">
        <v>20</v>
      </c>
      <c r="E17" s="49" t="s">
        <v>20</v>
      </c>
      <c r="F17" s="47" t="s">
        <v>20</v>
      </c>
      <c r="G17" s="47" t="s">
        <v>20</v>
      </c>
      <c r="H17" s="50" t="s">
        <v>20</v>
      </c>
      <c r="I17" s="47" t="s">
        <v>20</v>
      </c>
      <c r="J17" s="47" t="s">
        <v>20</v>
      </c>
      <c r="K17" s="47" t="s">
        <v>20</v>
      </c>
      <c r="L17" s="51" t="s">
        <v>20</v>
      </c>
      <c r="M17" s="52" t="s">
        <v>20</v>
      </c>
    </row>
    <row r="18" spans="1:13" s="56" customFormat="1" ht="15.75" thickBot="1">
      <c r="A18" s="28" t="s">
        <v>23</v>
      </c>
      <c r="B18" s="53">
        <f>SUM(B15:B17)</f>
        <v>602</v>
      </c>
      <c r="C18" s="54">
        <f>SUM(C15:C17)</f>
        <v>7</v>
      </c>
      <c r="D18" s="53">
        <f aca="true" t="shared" si="1" ref="D18:I18">SUM(D15:D17)</f>
        <v>0</v>
      </c>
      <c r="E18" s="54">
        <f t="shared" si="1"/>
        <v>0</v>
      </c>
      <c r="F18" s="53">
        <f t="shared" si="1"/>
        <v>0</v>
      </c>
      <c r="G18" s="54">
        <f t="shared" si="1"/>
        <v>0</v>
      </c>
      <c r="H18" s="53">
        <f t="shared" si="1"/>
        <v>0</v>
      </c>
      <c r="I18" s="54">
        <f t="shared" si="1"/>
        <v>0</v>
      </c>
      <c r="J18" s="53">
        <f>SUM(J15:J17)</f>
        <v>0</v>
      </c>
      <c r="K18" s="54">
        <f>SUM(K15:K17)</f>
        <v>0</v>
      </c>
      <c r="L18" s="53">
        <f>SUM(L15:L17)</f>
        <v>0</v>
      </c>
      <c r="M18" s="55">
        <f>SUM(M15:M17)</f>
        <v>0</v>
      </c>
    </row>
    <row r="19" spans="1:13" s="2" customFormat="1" ht="15.75" thickBot="1">
      <c r="A19" s="278" t="s">
        <v>26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80"/>
    </row>
    <row r="20" spans="1:13" ht="15">
      <c r="A20" s="86" t="s">
        <v>27</v>
      </c>
      <c r="B20" s="41" t="s">
        <v>20</v>
      </c>
      <c r="C20" s="41" t="s">
        <v>20</v>
      </c>
      <c r="D20" s="42">
        <v>50</v>
      </c>
      <c r="E20" s="43">
        <v>1</v>
      </c>
      <c r="F20" s="41" t="s">
        <v>20</v>
      </c>
      <c r="G20" s="41" t="s">
        <v>20</v>
      </c>
      <c r="H20" s="44" t="s">
        <v>20</v>
      </c>
      <c r="I20" s="41" t="s">
        <v>20</v>
      </c>
      <c r="J20" s="41" t="s">
        <v>20</v>
      </c>
      <c r="K20" s="41" t="s">
        <v>20</v>
      </c>
      <c r="L20" s="45" t="s">
        <v>20</v>
      </c>
      <c r="M20" s="57" t="s">
        <v>20</v>
      </c>
    </row>
    <row r="21" spans="1:13" ht="15">
      <c r="A21" s="86" t="s">
        <v>28</v>
      </c>
      <c r="B21" s="41" t="s">
        <v>20</v>
      </c>
      <c r="C21" s="41" t="s">
        <v>20</v>
      </c>
      <c r="D21" s="42">
        <v>102</v>
      </c>
      <c r="E21" s="43">
        <v>1</v>
      </c>
      <c r="F21" s="41" t="s">
        <v>20</v>
      </c>
      <c r="G21" s="41" t="s">
        <v>20</v>
      </c>
      <c r="H21" s="44" t="s">
        <v>20</v>
      </c>
      <c r="I21" s="41" t="s">
        <v>20</v>
      </c>
      <c r="J21" s="41" t="s">
        <v>20</v>
      </c>
      <c r="K21" s="41" t="s">
        <v>20</v>
      </c>
      <c r="L21" s="45" t="s">
        <v>20</v>
      </c>
      <c r="M21" s="46" t="s">
        <v>20</v>
      </c>
    </row>
    <row r="22" spans="1:13" ht="15.75" thickBot="1">
      <c r="A22" s="87" t="s">
        <v>29</v>
      </c>
      <c r="B22" s="47" t="s">
        <v>20</v>
      </c>
      <c r="C22" s="47" t="s">
        <v>20</v>
      </c>
      <c r="D22" s="48">
        <v>55</v>
      </c>
      <c r="E22" s="48">
        <v>1</v>
      </c>
      <c r="F22" s="47" t="s">
        <v>20</v>
      </c>
      <c r="G22" s="47" t="s">
        <v>20</v>
      </c>
      <c r="H22" s="50" t="s">
        <v>20</v>
      </c>
      <c r="I22" s="47" t="s">
        <v>20</v>
      </c>
      <c r="J22" s="47" t="s">
        <v>20</v>
      </c>
      <c r="K22" s="47" t="s">
        <v>20</v>
      </c>
      <c r="L22" s="51" t="s">
        <v>20</v>
      </c>
      <c r="M22" s="58" t="s">
        <v>20</v>
      </c>
    </row>
    <row r="23" spans="1:13" ht="15">
      <c r="A23" s="87" t="s">
        <v>30</v>
      </c>
      <c r="B23" s="47" t="s">
        <v>20</v>
      </c>
      <c r="C23" s="47" t="s">
        <v>20</v>
      </c>
      <c r="D23" s="48">
        <v>31</v>
      </c>
      <c r="E23" s="48">
        <v>1</v>
      </c>
      <c r="F23" s="47" t="s">
        <v>20</v>
      </c>
      <c r="G23" s="47" t="s">
        <v>20</v>
      </c>
      <c r="H23" s="50" t="s">
        <v>20</v>
      </c>
      <c r="I23" s="47" t="s">
        <v>20</v>
      </c>
      <c r="J23" s="47" t="s">
        <v>20</v>
      </c>
      <c r="K23" s="47" t="s">
        <v>20</v>
      </c>
      <c r="L23" s="51" t="s">
        <v>20</v>
      </c>
      <c r="M23" s="52" t="s">
        <v>20</v>
      </c>
    </row>
    <row r="24" spans="1:13" ht="15.75" thickBot="1">
      <c r="A24" s="87" t="s">
        <v>38</v>
      </c>
      <c r="B24" s="41">
        <v>0</v>
      </c>
      <c r="C24" s="41">
        <v>0</v>
      </c>
      <c r="D24" s="42">
        <v>10</v>
      </c>
      <c r="E24" s="42">
        <v>1</v>
      </c>
      <c r="F24" s="41">
        <v>0</v>
      </c>
      <c r="G24" s="41">
        <v>0</v>
      </c>
      <c r="H24" s="44">
        <v>0</v>
      </c>
      <c r="I24" s="41">
        <v>0</v>
      </c>
      <c r="J24" s="41">
        <v>0</v>
      </c>
      <c r="K24" s="41">
        <v>0</v>
      </c>
      <c r="L24" s="41">
        <v>0</v>
      </c>
      <c r="M24" s="59">
        <v>0</v>
      </c>
    </row>
    <row r="25" spans="1:13" s="56" customFormat="1" ht="15.75" thickBot="1">
      <c r="A25" s="60" t="s">
        <v>23</v>
      </c>
      <c r="B25" s="61">
        <f>SUM(B20:B23)</f>
        <v>0</v>
      </c>
      <c r="C25" s="62">
        <f>SUM(C20:C23)</f>
        <v>0</v>
      </c>
      <c r="D25" s="62">
        <f>SUM(D20:D24)</f>
        <v>248</v>
      </c>
      <c r="E25" s="63">
        <f>SUM(E20:E24)</f>
        <v>5</v>
      </c>
      <c r="F25" s="62">
        <f aca="true" t="shared" si="2" ref="F25:M25">SUM(F20:F23)</f>
        <v>0</v>
      </c>
      <c r="G25" s="62">
        <f t="shared" si="2"/>
        <v>0</v>
      </c>
      <c r="H25" s="63">
        <f t="shared" si="2"/>
        <v>0</v>
      </c>
      <c r="I25" s="62">
        <f t="shared" si="2"/>
        <v>0</v>
      </c>
      <c r="J25" s="63">
        <f t="shared" si="2"/>
        <v>0</v>
      </c>
      <c r="K25" s="62">
        <f t="shared" si="2"/>
        <v>0</v>
      </c>
      <c r="L25" s="64">
        <f t="shared" si="2"/>
        <v>0</v>
      </c>
      <c r="M25" s="65">
        <f t="shared" si="2"/>
        <v>0</v>
      </c>
    </row>
    <row r="26" spans="1:13" ht="15.75" thickBot="1">
      <c r="A26" s="66" t="s">
        <v>13</v>
      </c>
      <c r="B26" s="67">
        <f>B13+B18+B25</f>
        <v>10365</v>
      </c>
      <c r="C26" s="67">
        <f aca="true" t="shared" si="3" ref="C26:M26">C13+C18+C25</f>
        <v>66</v>
      </c>
      <c r="D26" s="67">
        <f t="shared" si="3"/>
        <v>1272</v>
      </c>
      <c r="E26" s="67">
        <f t="shared" si="3"/>
        <v>42</v>
      </c>
      <c r="F26" s="67">
        <f t="shared" si="3"/>
        <v>1001</v>
      </c>
      <c r="G26" s="67">
        <f t="shared" si="3"/>
        <v>64</v>
      </c>
      <c r="H26" s="67">
        <f t="shared" si="3"/>
        <v>88</v>
      </c>
      <c r="I26" s="67">
        <f t="shared" si="3"/>
        <v>253</v>
      </c>
      <c r="J26" s="67">
        <f t="shared" si="3"/>
        <v>515</v>
      </c>
      <c r="K26" s="67">
        <f t="shared" si="3"/>
        <v>259</v>
      </c>
      <c r="L26" s="67">
        <f t="shared" si="3"/>
        <v>11</v>
      </c>
      <c r="M26" s="67">
        <f t="shared" si="3"/>
        <v>1126</v>
      </c>
    </row>
    <row r="27" spans="1:5" ht="15.75" thickBot="1">
      <c r="A27" s="83" t="s">
        <v>31</v>
      </c>
      <c r="B27" s="68">
        <v>34</v>
      </c>
      <c r="C27" s="69" t="s">
        <v>32</v>
      </c>
      <c r="D27" s="70"/>
      <c r="E27" s="70"/>
    </row>
    <row r="28" spans="1:5" ht="15.75" thickBot="1">
      <c r="A28" s="83" t="s">
        <v>33</v>
      </c>
      <c r="B28" s="68">
        <v>66</v>
      </c>
      <c r="C28" s="73" t="s">
        <v>39</v>
      </c>
      <c r="D28" s="73"/>
      <c r="E28" s="73"/>
    </row>
    <row r="29" spans="1:5" ht="15.75" thickBot="1">
      <c r="A29" s="83" t="s">
        <v>34</v>
      </c>
      <c r="B29" s="68">
        <v>904</v>
      </c>
      <c r="C29" s="281"/>
      <c r="D29" s="281"/>
      <c r="E29" s="281"/>
    </row>
    <row r="30" spans="1:2" ht="15.75" thickBot="1">
      <c r="A30" s="84" t="s">
        <v>35</v>
      </c>
      <c r="B30" s="74">
        <v>9</v>
      </c>
    </row>
    <row r="31" spans="1:3" ht="15.75" thickBot="1">
      <c r="A31" s="99" t="s">
        <v>36</v>
      </c>
      <c r="B31" s="88">
        <v>213</v>
      </c>
      <c r="C31" s="72">
        <f>B29+B30+B31</f>
        <v>1126</v>
      </c>
    </row>
  </sheetData>
  <mergeCells count="11">
    <mergeCell ref="A14:M14"/>
    <mergeCell ref="A19:M19"/>
    <mergeCell ref="C29:E29"/>
    <mergeCell ref="A1:M1"/>
    <mergeCell ref="A2:M2"/>
    <mergeCell ref="A3:M3"/>
    <mergeCell ref="A4:A5"/>
    <mergeCell ref="B4:C4"/>
    <mergeCell ref="D4:E4"/>
    <mergeCell ref="F4:G4"/>
    <mergeCell ref="H4:M4"/>
  </mergeCells>
  <printOptions/>
  <pageMargins left="0.75" right="0.75" top="0.71" bottom="0.61" header="0.28" footer="0.37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2">
      <selection activeCell="A35" sqref="A35"/>
    </sheetView>
  </sheetViews>
  <sheetFormatPr defaultColWidth="9.140625" defaultRowHeight="12.75"/>
  <cols>
    <col min="1" max="1" width="47.57421875" style="73" customWidth="1"/>
    <col min="2" max="2" width="9.00390625" style="71" customWidth="1"/>
    <col min="3" max="3" width="9.28125" style="71" customWidth="1"/>
    <col min="4" max="4" width="9.140625" style="71" customWidth="1"/>
    <col min="5" max="5" width="9.57421875" style="71" customWidth="1"/>
    <col min="6" max="6" width="10.421875" style="71" customWidth="1"/>
    <col min="7" max="7" width="8.140625" style="71" customWidth="1"/>
    <col min="8" max="9" width="8.00390625" style="71" customWidth="1"/>
    <col min="10" max="10" width="7.8515625" style="71" customWidth="1"/>
    <col min="11" max="11" width="9.28125" style="71" customWidth="1"/>
    <col min="12" max="12" width="9.140625" style="71" customWidth="1"/>
    <col min="13" max="13" width="6.7109375" style="72" customWidth="1"/>
    <col min="14" max="16384" width="9.140625" style="1" customWidth="1"/>
  </cols>
  <sheetData>
    <row r="1" spans="1:13" ht="15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15.75" thickBot="1">
      <c r="A2" s="282" t="s">
        <v>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5.75" thickBot="1">
      <c r="A3" s="283" t="s">
        <v>44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5"/>
    </row>
    <row r="4" spans="1:13" s="82" customFormat="1" ht="35.25" customHeight="1" thickBot="1">
      <c r="A4" s="286" t="s">
        <v>2</v>
      </c>
      <c r="B4" s="265" t="s">
        <v>3</v>
      </c>
      <c r="C4" s="266"/>
      <c r="D4" s="292" t="s">
        <v>74</v>
      </c>
      <c r="E4" s="293"/>
      <c r="F4" s="267" t="s">
        <v>5</v>
      </c>
      <c r="G4" s="268"/>
      <c r="H4" s="249" t="s">
        <v>71</v>
      </c>
      <c r="I4" s="250"/>
      <c r="J4" s="250"/>
      <c r="K4" s="250"/>
      <c r="L4" s="250"/>
      <c r="M4" s="251"/>
    </row>
    <row r="5" spans="1:13" s="81" customFormat="1" ht="39" thickBot="1">
      <c r="A5" s="287"/>
      <c r="B5" s="213" t="s">
        <v>6</v>
      </c>
      <c r="C5" s="214" t="s">
        <v>7</v>
      </c>
      <c r="D5" s="213" t="s">
        <v>6</v>
      </c>
      <c r="E5" s="214" t="s">
        <v>8</v>
      </c>
      <c r="F5" s="215" t="s">
        <v>9</v>
      </c>
      <c r="G5" s="215" t="s">
        <v>10</v>
      </c>
      <c r="H5" s="216" t="s">
        <v>40</v>
      </c>
      <c r="I5" s="213" t="s">
        <v>41</v>
      </c>
      <c r="J5" s="217" t="s">
        <v>42</v>
      </c>
      <c r="K5" s="213" t="s">
        <v>11</v>
      </c>
      <c r="L5" s="217" t="s">
        <v>12</v>
      </c>
      <c r="M5" s="218" t="s">
        <v>13</v>
      </c>
    </row>
    <row r="6" spans="1:13" s="2" customFormat="1" ht="15">
      <c r="A6" s="225" t="s">
        <v>14</v>
      </c>
      <c r="B6" s="226">
        <v>3200</v>
      </c>
      <c r="C6" s="226">
        <v>17</v>
      </c>
      <c r="D6" s="227">
        <v>606</v>
      </c>
      <c r="E6" s="227">
        <v>23</v>
      </c>
      <c r="F6" s="226">
        <v>182</v>
      </c>
      <c r="G6" s="226">
        <v>1</v>
      </c>
      <c r="H6" s="228">
        <v>41</v>
      </c>
      <c r="I6" s="226">
        <v>128</v>
      </c>
      <c r="J6" s="226">
        <v>256</v>
      </c>
      <c r="K6" s="226">
        <v>102</v>
      </c>
      <c r="L6" s="226">
        <v>4</v>
      </c>
      <c r="M6" s="229">
        <f>SUM(H6:L6)</f>
        <v>531</v>
      </c>
    </row>
    <row r="7" spans="1:13" s="2" customFormat="1" ht="15">
      <c r="A7" s="10" t="s">
        <v>15</v>
      </c>
      <c r="B7" s="11">
        <v>1923</v>
      </c>
      <c r="C7" s="11">
        <v>12</v>
      </c>
      <c r="D7" s="12">
        <v>99</v>
      </c>
      <c r="E7" s="12">
        <v>4</v>
      </c>
      <c r="F7" s="11">
        <v>90</v>
      </c>
      <c r="G7" s="11">
        <v>1</v>
      </c>
      <c r="H7" s="14">
        <v>25</v>
      </c>
      <c r="I7" s="11">
        <v>61</v>
      </c>
      <c r="J7" s="11">
        <v>72</v>
      </c>
      <c r="K7" s="11">
        <v>15</v>
      </c>
      <c r="L7" s="11">
        <v>1</v>
      </c>
      <c r="M7" s="230">
        <f>SUM(H7:L7)</f>
        <v>174</v>
      </c>
    </row>
    <row r="8" spans="1:13" ht="15">
      <c r="A8" s="17" t="s">
        <v>16</v>
      </c>
      <c r="B8" s="11">
        <v>1370</v>
      </c>
      <c r="C8" s="11">
        <v>9</v>
      </c>
      <c r="D8" s="12">
        <v>88</v>
      </c>
      <c r="E8" s="12">
        <v>2</v>
      </c>
      <c r="F8" s="11">
        <v>50</v>
      </c>
      <c r="G8" s="11">
        <v>0</v>
      </c>
      <c r="H8" s="14">
        <v>10</v>
      </c>
      <c r="I8" s="11">
        <v>30</v>
      </c>
      <c r="J8" s="11">
        <v>49</v>
      </c>
      <c r="K8" s="11">
        <v>11</v>
      </c>
      <c r="L8" s="11">
        <v>0</v>
      </c>
      <c r="M8" s="230">
        <f>SUM(H8:L8)</f>
        <v>100</v>
      </c>
    </row>
    <row r="9" spans="1:13" s="2" customFormat="1" ht="15">
      <c r="A9" s="18" t="s">
        <v>17</v>
      </c>
      <c r="B9" s="11">
        <v>1757</v>
      </c>
      <c r="C9" s="11">
        <v>10</v>
      </c>
      <c r="D9" s="12">
        <v>93</v>
      </c>
      <c r="E9" s="12">
        <v>3</v>
      </c>
      <c r="F9" s="11">
        <v>110</v>
      </c>
      <c r="G9" s="11">
        <v>1</v>
      </c>
      <c r="H9" s="14">
        <v>10</v>
      </c>
      <c r="I9" s="11">
        <v>23</v>
      </c>
      <c r="J9" s="11">
        <v>62</v>
      </c>
      <c r="K9" s="11">
        <v>66</v>
      </c>
      <c r="L9" s="11">
        <v>3</v>
      </c>
      <c r="M9" s="230">
        <f>SUM(H9:L9)</f>
        <v>164</v>
      </c>
    </row>
    <row r="10" spans="1:13" s="2" customFormat="1" ht="15">
      <c r="A10" s="18" t="s">
        <v>18</v>
      </c>
      <c r="B10" s="11">
        <v>1513</v>
      </c>
      <c r="C10" s="11">
        <v>11</v>
      </c>
      <c r="D10" s="12">
        <v>130</v>
      </c>
      <c r="E10" s="12">
        <v>5</v>
      </c>
      <c r="F10" s="11">
        <v>84</v>
      </c>
      <c r="G10" s="11">
        <v>1</v>
      </c>
      <c r="H10" s="14">
        <v>11</v>
      </c>
      <c r="I10" s="11">
        <v>18</v>
      </c>
      <c r="J10" s="11">
        <v>78</v>
      </c>
      <c r="K10" s="11">
        <v>65</v>
      </c>
      <c r="L10" s="11">
        <v>3</v>
      </c>
      <c r="M10" s="230">
        <f>SUM(H10:L10)</f>
        <v>175</v>
      </c>
    </row>
    <row r="11" spans="1:13" s="2" customFormat="1" ht="15">
      <c r="A11" s="18" t="s">
        <v>19</v>
      </c>
      <c r="B11" s="11" t="s">
        <v>20</v>
      </c>
      <c r="C11" s="11" t="s">
        <v>20</v>
      </c>
      <c r="D11" s="12" t="s">
        <v>20</v>
      </c>
      <c r="E11" s="12" t="s">
        <v>20</v>
      </c>
      <c r="F11" s="11">
        <v>104</v>
      </c>
      <c r="G11" s="11">
        <v>10</v>
      </c>
      <c r="H11" s="19" t="s">
        <v>20</v>
      </c>
      <c r="I11" s="11" t="s">
        <v>20</v>
      </c>
      <c r="J11" s="11" t="s">
        <v>21</v>
      </c>
      <c r="K11" s="11" t="s">
        <v>20</v>
      </c>
      <c r="L11" s="11" t="s">
        <v>20</v>
      </c>
      <c r="M11" s="230" t="s">
        <v>20</v>
      </c>
    </row>
    <row r="12" spans="1:14" s="2" customFormat="1" ht="27.75" customHeight="1" thickBot="1">
      <c r="A12" s="231" t="s">
        <v>73</v>
      </c>
      <c r="B12" s="232" t="s">
        <v>20</v>
      </c>
      <c r="C12" s="232" t="s">
        <v>20</v>
      </c>
      <c r="D12" s="233" t="s">
        <v>20</v>
      </c>
      <c r="E12" s="234" t="s">
        <v>20</v>
      </c>
      <c r="F12" s="234">
        <f>379+9</f>
        <v>388</v>
      </c>
      <c r="G12" s="234">
        <v>94</v>
      </c>
      <c r="H12" s="232"/>
      <c r="I12" s="232" t="s">
        <v>20</v>
      </c>
      <c r="J12" s="232" t="s">
        <v>20</v>
      </c>
      <c r="K12" s="232" t="s">
        <v>20</v>
      </c>
      <c r="L12" s="232" t="s">
        <v>20</v>
      </c>
      <c r="M12" s="235"/>
      <c r="N12" s="27"/>
    </row>
    <row r="13" spans="1:13" s="33" customFormat="1" ht="22.5" customHeight="1" thickBot="1">
      <c r="A13" s="219" t="s">
        <v>23</v>
      </c>
      <c r="B13" s="220">
        <f aca="true" t="shared" si="0" ref="B13:M13">SUM(B6:B12)</f>
        <v>9763</v>
      </c>
      <c r="C13" s="220">
        <f t="shared" si="0"/>
        <v>59</v>
      </c>
      <c r="D13" s="221">
        <f t="shared" si="0"/>
        <v>1016</v>
      </c>
      <c r="E13" s="222">
        <f t="shared" si="0"/>
        <v>37</v>
      </c>
      <c r="F13" s="220">
        <f t="shared" si="0"/>
        <v>1008</v>
      </c>
      <c r="G13" s="220">
        <f t="shared" si="0"/>
        <v>108</v>
      </c>
      <c r="H13" s="220">
        <f t="shared" si="0"/>
        <v>97</v>
      </c>
      <c r="I13" s="220">
        <f t="shared" si="0"/>
        <v>260</v>
      </c>
      <c r="J13" s="223">
        <f t="shared" si="0"/>
        <v>517</v>
      </c>
      <c r="K13" s="220">
        <f t="shared" si="0"/>
        <v>259</v>
      </c>
      <c r="L13" s="220">
        <f t="shared" si="0"/>
        <v>11</v>
      </c>
      <c r="M13" s="224">
        <f t="shared" si="0"/>
        <v>1144</v>
      </c>
    </row>
    <row r="14" spans="1:13" s="2" customFormat="1" ht="15.75" thickBot="1">
      <c r="A14" s="275" t="s">
        <v>24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7"/>
    </row>
    <row r="15" spans="1:13" ht="15">
      <c r="A15" s="34" t="s">
        <v>25</v>
      </c>
      <c r="B15" s="35">
        <v>114</v>
      </c>
      <c r="C15" s="35">
        <v>1</v>
      </c>
      <c r="D15" s="36" t="s">
        <v>20</v>
      </c>
      <c r="E15" s="37" t="s">
        <v>20</v>
      </c>
      <c r="F15" s="35" t="s">
        <v>20</v>
      </c>
      <c r="G15" s="35" t="s">
        <v>20</v>
      </c>
      <c r="H15" s="38" t="s">
        <v>20</v>
      </c>
      <c r="I15" s="35" t="s">
        <v>20</v>
      </c>
      <c r="J15" s="35" t="s">
        <v>20</v>
      </c>
      <c r="K15" s="35" t="s">
        <v>20</v>
      </c>
      <c r="L15" s="39" t="s">
        <v>20</v>
      </c>
      <c r="M15" s="40" t="s">
        <v>20</v>
      </c>
    </row>
    <row r="16" spans="1:13" ht="29.25" customHeight="1">
      <c r="A16" s="97" t="s">
        <v>54</v>
      </c>
      <c r="B16" s="41">
        <v>73</v>
      </c>
      <c r="C16" s="41">
        <v>2</v>
      </c>
      <c r="D16" s="42" t="s">
        <v>20</v>
      </c>
      <c r="E16" s="43" t="s">
        <v>20</v>
      </c>
      <c r="F16" s="41" t="s">
        <v>20</v>
      </c>
      <c r="G16" s="41" t="s">
        <v>20</v>
      </c>
      <c r="H16" s="44" t="s">
        <v>20</v>
      </c>
      <c r="I16" s="41" t="s">
        <v>20</v>
      </c>
      <c r="J16" s="41" t="s">
        <v>20</v>
      </c>
      <c r="K16" s="41" t="s">
        <v>20</v>
      </c>
      <c r="L16" s="45" t="s">
        <v>20</v>
      </c>
      <c r="M16" s="46" t="s">
        <v>20</v>
      </c>
    </row>
    <row r="17" spans="1:13" ht="26.25" thickBot="1">
      <c r="A17" s="98" t="s">
        <v>53</v>
      </c>
      <c r="B17" s="47">
        <f>138+100+101+76</f>
        <v>415</v>
      </c>
      <c r="C17" s="47">
        <v>4</v>
      </c>
      <c r="D17" s="48" t="s">
        <v>20</v>
      </c>
      <c r="E17" s="49" t="s">
        <v>20</v>
      </c>
      <c r="F17" s="47" t="s">
        <v>20</v>
      </c>
      <c r="G17" s="47" t="s">
        <v>20</v>
      </c>
      <c r="H17" s="50" t="s">
        <v>20</v>
      </c>
      <c r="I17" s="47" t="s">
        <v>20</v>
      </c>
      <c r="J17" s="47" t="s">
        <v>20</v>
      </c>
      <c r="K17" s="47" t="s">
        <v>20</v>
      </c>
      <c r="L17" s="51" t="s">
        <v>20</v>
      </c>
      <c r="M17" s="52" t="s">
        <v>20</v>
      </c>
    </row>
    <row r="18" spans="1:13" s="56" customFormat="1" ht="15.75" thickBot="1">
      <c r="A18" s="28" t="s">
        <v>23</v>
      </c>
      <c r="B18" s="53">
        <f>SUM(B15:B17)</f>
        <v>602</v>
      </c>
      <c r="C18" s="54">
        <f>SUM(C15:C17)</f>
        <v>7</v>
      </c>
      <c r="D18" s="53">
        <f aca="true" t="shared" si="1" ref="D18:I18">SUM(D15:D17)</f>
        <v>0</v>
      </c>
      <c r="E18" s="54">
        <f t="shared" si="1"/>
        <v>0</v>
      </c>
      <c r="F18" s="53">
        <f t="shared" si="1"/>
        <v>0</v>
      </c>
      <c r="G18" s="54">
        <f t="shared" si="1"/>
        <v>0</v>
      </c>
      <c r="H18" s="53">
        <f t="shared" si="1"/>
        <v>0</v>
      </c>
      <c r="I18" s="54">
        <f t="shared" si="1"/>
        <v>0</v>
      </c>
      <c r="J18" s="53">
        <f>SUM(J15:J17)</f>
        <v>0</v>
      </c>
      <c r="K18" s="54">
        <f>SUM(K15:K17)</f>
        <v>0</v>
      </c>
      <c r="L18" s="53">
        <f>SUM(L15:L17)</f>
        <v>0</v>
      </c>
      <c r="M18" s="55">
        <f>SUM(M15:M17)</f>
        <v>0</v>
      </c>
    </row>
    <row r="19" spans="1:13" s="2" customFormat="1" ht="15.75" thickBot="1">
      <c r="A19" s="278" t="s">
        <v>26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80"/>
    </row>
    <row r="20" spans="1:13" ht="15">
      <c r="A20" s="86" t="s">
        <v>27</v>
      </c>
      <c r="B20" s="41" t="s">
        <v>20</v>
      </c>
      <c r="C20" s="41" t="s">
        <v>20</v>
      </c>
      <c r="D20" s="42">
        <v>50</v>
      </c>
      <c r="E20" s="43">
        <v>1</v>
      </c>
      <c r="F20" s="41" t="s">
        <v>20</v>
      </c>
      <c r="G20" s="41" t="s">
        <v>20</v>
      </c>
      <c r="H20" s="44" t="s">
        <v>20</v>
      </c>
      <c r="I20" s="41" t="s">
        <v>20</v>
      </c>
      <c r="J20" s="41" t="s">
        <v>20</v>
      </c>
      <c r="K20" s="41" t="s">
        <v>20</v>
      </c>
      <c r="L20" s="45" t="s">
        <v>20</v>
      </c>
      <c r="M20" s="57" t="s">
        <v>20</v>
      </c>
    </row>
    <row r="21" spans="1:13" ht="15">
      <c r="A21" s="86" t="s">
        <v>28</v>
      </c>
      <c r="B21" s="41" t="s">
        <v>20</v>
      </c>
      <c r="C21" s="41" t="s">
        <v>20</v>
      </c>
      <c r="D21" s="42">
        <v>102</v>
      </c>
      <c r="E21" s="43">
        <v>1</v>
      </c>
      <c r="F21" s="41" t="s">
        <v>20</v>
      </c>
      <c r="G21" s="41" t="s">
        <v>20</v>
      </c>
      <c r="H21" s="44" t="s">
        <v>20</v>
      </c>
      <c r="I21" s="41" t="s">
        <v>20</v>
      </c>
      <c r="J21" s="41" t="s">
        <v>20</v>
      </c>
      <c r="K21" s="41" t="s">
        <v>20</v>
      </c>
      <c r="L21" s="45" t="s">
        <v>20</v>
      </c>
      <c r="M21" s="46" t="s">
        <v>20</v>
      </c>
    </row>
    <row r="22" spans="1:13" ht="15.75" thickBot="1">
      <c r="A22" s="87" t="s">
        <v>29</v>
      </c>
      <c r="B22" s="47" t="s">
        <v>20</v>
      </c>
      <c r="C22" s="47" t="s">
        <v>20</v>
      </c>
      <c r="D22" s="48">
        <v>55</v>
      </c>
      <c r="E22" s="48">
        <v>1</v>
      </c>
      <c r="F22" s="47" t="s">
        <v>20</v>
      </c>
      <c r="G22" s="47" t="s">
        <v>20</v>
      </c>
      <c r="H22" s="50" t="s">
        <v>20</v>
      </c>
      <c r="I22" s="47" t="s">
        <v>20</v>
      </c>
      <c r="J22" s="47" t="s">
        <v>20</v>
      </c>
      <c r="K22" s="47" t="s">
        <v>20</v>
      </c>
      <c r="L22" s="51" t="s">
        <v>20</v>
      </c>
      <c r="M22" s="58" t="s">
        <v>20</v>
      </c>
    </row>
    <row r="23" spans="1:13" ht="15">
      <c r="A23" s="87" t="s">
        <v>30</v>
      </c>
      <c r="B23" s="47" t="s">
        <v>20</v>
      </c>
      <c r="C23" s="47" t="s">
        <v>20</v>
      </c>
      <c r="D23" s="48">
        <v>31</v>
      </c>
      <c r="E23" s="48">
        <v>1</v>
      </c>
      <c r="F23" s="47" t="s">
        <v>20</v>
      </c>
      <c r="G23" s="47" t="s">
        <v>20</v>
      </c>
      <c r="H23" s="50" t="s">
        <v>20</v>
      </c>
      <c r="I23" s="47" t="s">
        <v>20</v>
      </c>
      <c r="J23" s="47" t="s">
        <v>20</v>
      </c>
      <c r="K23" s="47" t="s">
        <v>20</v>
      </c>
      <c r="L23" s="51" t="s">
        <v>20</v>
      </c>
      <c r="M23" s="52" t="s">
        <v>20</v>
      </c>
    </row>
    <row r="24" spans="1:13" ht="15.75" thickBot="1">
      <c r="A24" s="87" t="s">
        <v>38</v>
      </c>
      <c r="B24" s="41">
        <v>0</v>
      </c>
      <c r="C24" s="41">
        <v>0</v>
      </c>
      <c r="D24" s="42">
        <v>10</v>
      </c>
      <c r="E24" s="42">
        <v>1</v>
      </c>
      <c r="F24" s="41">
        <v>0</v>
      </c>
      <c r="G24" s="41">
        <v>0</v>
      </c>
      <c r="H24" s="44">
        <v>0</v>
      </c>
      <c r="I24" s="41">
        <v>0</v>
      </c>
      <c r="J24" s="41">
        <v>0</v>
      </c>
      <c r="K24" s="41">
        <v>0</v>
      </c>
      <c r="L24" s="41">
        <v>0</v>
      </c>
      <c r="M24" s="59">
        <v>0</v>
      </c>
    </row>
    <row r="25" spans="1:13" s="56" customFormat="1" ht="15.75" thickBot="1">
      <c r="A25" s="60" t="s">
        <v>23</v>
      </c>
      <c r="B25" s="61">
        <f>SUM(B20:B23)</f>
        <v>0</v>
      </c>
      <c r="C25" s="62">
        <f>SUM(C20:C23)</f>
        <v>0</v>
      </c>
      <c r="D25" s="62">
        <f>SUM(D20:D24)</f>
        <v>248</v>
      </c>
      <c r="E25" s="63">
        <f>SUM(E20:E24)</f>
        <v>5</v>
      </c>
      <c r="F25" s="62">
        <f aca="true" t="shared" si="2" ref="F25:M25">SUM(F20:F23)</f>
        <v>0</v>
      </c>
      <c r="G25" s="62">
        <f t="shared" si="2"/>
        <v>0</v>
      </c>
      <c r="H25" s="63">
        <f t="shared" si="2"/>
        <v>0</v>
      </c>
      <c r="I25" s="62">
        <f t="shared" si="2"/>
        <v>0</v>
      </c>
      <c r="J25" s="63">
        <f t="shared" si="2"/>
        <v>0</v>
      </c>
      <c r="K25" s="62">
        <f t="shared" si="2"/>
        <v>0</v>
      </c>
      <c r="L25" s="64">
        <f t="shared" si="2"/>
        <v>0</v>
      </c>
      <c r="M25" s="65">
        <f t="shared" si="2"/>
        <v>0</v>
      </c>
    </row>
    <row r="26" spans="1:13" ht="15.75" thickBot="1">
      <c r="A26" s="66" t="s">
        <v>13</v>
      </c>
      <c r="B26" s="67">
        <f>B13+B18+B25</f>
        <v>10365</v>
      </c>
      <c r="C26" s="67">
        <f aca="true" t="shared" si="3" ref="C26:M26">C13+C18+C25</f>
        <v>66</v>
      </c>
      <c r="D26" s="67">
        <f t="shared" si="3"/>
        <v>1264</v>
      </c>
      <c r="E26" s="67">
        <f t="shared" si="3"/>
        <v>42</v>
      </c>
      <c r="F26" s="67">
        <f t="shared" si="3"/>
        <v>1008</v>
      </c>
      <c r="G26" s="67">
        <f t="shared" si="3"/>
        <v>108</v>
      </c>
      <c r="H26" s="67">
        <f t="shared" si="3"/>
        <v>97</v>
      </c>
      <c r="I26" s="67">
        <f t="shared" si="3"/>
        <v>260</v>
      </c>
      <c r="J26" s="67">
        <f t="shared" si="3"/>
        <v>517</v>
      </c>
      <c r="K26" s="67">
        <f t="shared" si="3"/>
        <v>259</v>
      </c>
      <c r="L26" s="67">
        <f t="shared" si="3"/>
        <v>11</v>
      </c>
      <c r="M26" s="67">
        <f t="shared" si="3"/>
        <v>1144</v>
      </c>
    </row>
    <row r="27" spans="1:5" ht="15.75" thickBot="1">
      <c r="A27" s="83" t="s">
        <v>31</v>
      </c>
      <c r="B27" s="68">
        <v>34</v>
      </c>
      <c r="C27" s="69" t="s">
        <v>32</v>
      </c>
      <c r="D27" s="70"/>
      <c r="E27" s="70"/>
    </row>
    <row r="28" spans="1:12" ht="28.5" customHeight="1" thickBot="1">
      <c r="A28" s="83" t="s">
        <v>33</v>
      </c>
      <c r="B28" s="68">
        <v>66</v>
      </c>
      <c r="C28" s="73" t="s">
        <v>52</v>
      </c>
      <c r="D28" s="73"/>
      <c r="E28" s="73"/>
      <c r="F28" s="300" t="s">
        <v>46</v>
      </c>
      <c r="G28" s="301"/>
      <c r="H28" s="301"/>
      <c r="I28" s="301"/>
      <c r="J28" s="302"/>
      <c r="K28" s="95"/>
      <c r="L28" s="94"/>
    </row>
    <row r="29" spans="1:11" ht="15.75" thickBot="1">
      <c r="A29" s="83" t="s">
        <v>34</v>
      </c>
      <c r="B29" s="68">
        <v>899</v>
      </c>
      <c r="C29" s="281"/>
      <c r="D29" s="281"/>
      <c r="E29" s="281"/>
      <c r="F29" s="294" t="s">
        <v>72</v>
      </c>
      <c r="G29" s="295"/>
      <c r="H29" s="295"/>
      <c r="I29" s="296"/>
      <c r="J29" s="90">
        <v>9</v>
      </c>
      <c r="K29" s="96"/>
    </row>
    <row r="30" spans="1:11" ht="15.75" thickBot="1">
      <c r="A30" s="84" t="s">
        <v>35</v>
      </c>
      <c r="B30" s="74">
        <v>4</v>
      </c>
      <c r="F30" s="297" t="s">
        <v>47</v>
      </c>
      <c r="G30" s="298"/>
      <c r="H30" s="298"/>
      <c r="I30" s="299"/>
      <c r="J30" s="91">
        <v>379</v>
      </c>
      <c r="K30" s="96"/>
    </row>
    <row r="31" spans="1:10" ht="15.75" thickBot="1">
      <c r="A31" s="85" t="s">
        <v>36</v>
      </c>
      <c r="B31" s="68">
        <v>241</v>
      </c>
      <c r="C31" s="88">
        <f>B29+B30+B31</f>
        <v>1144</v>
      </c>
      <c r="F31" s="297" t="s">
        <v>48</v>
      </c>
      <c r="G31" s="298"/>
      <c r="H31" s="298"/>
      <c r="I31" s="299"/>
      <c r="J31" s="91">
        <v>43</v>
      </c>
    </row>
    <row r="32" spans="1:10" ht="15">
      <c r="A32" s="73" t="s">
        <v>37</v>
      </c>
      <c r="F32" s="297" t="s">
        <v>49</v>
      </c>
      <c r="G32" s="298"/>
      <c r="H32" s="298"/>
      <c r="I32" s="299"/>
      <c r="J32" s="91">
        <v>45</v>
      </c>
    </row>
    <row r="33" spans="6:13" ht="15" thickBot="1">
      <c r="F33" s="305" t="s">
        <v>51</v>
      </c>
      <c r="G33" s="306"/>
      <c r="H33" s="306"/>
      <c r="I33" s="307"/>
      <c r="J33" s="92">
        <v>6</v>
      </c>
      <c r="L33" s="93"/>
      <c r="M33" s="93"/>
    </row>
    <row r="34" spans="6:10" ht="15.75" thickBot="1">
      <c r="F34" s="303" t="s">
        <v>50</v>
      </c>
      <c r="G34" s="304"/>
      <c r="H34" s="304"/>
      <c r="I34" s="304"/>
      <c r="J34" s="89">
        <f>SUM(J29:J33)</f>
        <v>482</v>
      </c>
    </row>
  </sheetData>
  <mergeCells count="18">
    <mergeCell ref="F31:I31"/>
    <mergeCell ref="F32:I32"/>
    <mergeCell ref="F34:I34"/>
    <mergeCell ref="F33:I33"/>
    <mergeCell ref="F29:I29"/>
    <mergeCell ref="F30:I30"/>
    <mergeCell ref="F28:J28"/>
    <mergeCell ref="A14:M14"/>
    <mergeCell ref="A19:M19"/>
    <mergeCell ref="C29:E29"/>
    <mergeCell ref="A1:M1"/>
    <mergeCell ref="A2:M2"/>
    <mergeCell ref="A3:M3"/>
    <mergeCell ref="A4:A5"/>
    <mergeCell ref="B4:C4"/>
    <mergeCell ref="D4:E4"/>
    <mergeCell ref="F4:G4"/>
    <mergeCell ref="H4:M4"/>
  </mergeCells>
  <printOptions/>
  <pageMargins left="0.69" right="0.75" top="0.27" bottom="0.39" header="0.2" footer="0.2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G12" sqref="G12"/>
    </sheetView>
  </sheetViews>
  <sheetFormatPr defaultColWidth="9.140625" defaultRowHeight="12.75"/>
  <cols>
    <col min="1" max="1" width="47.57421875" style="73" customWidth="1"/>
    <col min="2" max="2" width="9.00390625" style="71" customWidth="1"/>
    <col min="3" max="3" width="9.28125" style="71" customWidth="1"/>
    <col min="4" max="4" width="9.140625" style="71" customWidth="1"/>
    <col min="5" max="5" width="9.57421875" style="71" customWidth="1"/>
    <col min="6" max="6" width="10.421875" style="71" customWidth="1"/>
    <col min="7" max="7" width="8.140625" style="71" customWidth="1"/>
    <col min="8" max="9" width="8.00390625" style="71" customWidth="1"/>
    <col min="10" max="10" width="7.8515625" style="71" customWidth="1"/>
    <col min="11" max="11" width="9.28125" style="71" customWidth="1"/>
    <col min="12" max="12" width="9.140625" style="71" customWidth="1"/>
    <col min="13" max="13" width="9.421875" style="72" customWidth="1"/>
    <col min="14" max="16384" width="9.140625" style="1" customWidth="1"/>
  </cols>
  <sheetData>
    <row r="1" spans="1:13" ht="15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15.75" thickBot="1">
      <c r="A2" s="282" t="s">
        <v>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5.75" thickBot="1">
      <c r="A3" s="283" t="s">
        <v>55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5"/>
    </row>
    <row r="4" spans="1:13" s="82" customFormat="1" ht="35.25" customHeight="1" thickBot="1">
      <c r="A4" s="286" t="s">
        <v>2</v>
      </c>
      <c r="B4" s="265" t="s">
        <v>3</v>
      </c>
      <c r="C4" s="266"/>
      <c r="D4" s="292" t="s">
        <v>74</v>
      </c>
      <c r="E4" s="293"/>
      <c r="F4" s="267" t="s">
        <v>5</v>
      </c>
      <c r="G4" s="268"/>
      <c r="H4" s="249" t="s">
        <v>71</v>
      </c>
      <c r="I4" s="250"/>
      <c r="J4" s="250"/>
      <c r="K4" s="250"/>
      <c r="L4" s="250"/>
      <c r="M4" s="251"/>
    </row>
    <row r="5" spans="1:13" s="81" customFormat="1" ht="39" thickBot="1">
      <c r="A5" s="287"/>
      <c r="B5" s="213" t="s">
        <v>6</v>
      </c>
      <c r="C5" s="214" t="s">
        <v>7</v>
      </c>
      <c r="D5" s="213" t="s">
        <v>6</v>
      </c>
      <c r="E5" s="214" t="s">
        <v>8</v>
      </c>
      <c r="F5" s="215" t="s">
        <v>9</v>
      </c>
      <c r="G5" s="215" t="s">
        <v>10</v>
      </c>
      <c r="H5" s="216" t="s">
        <v>40</v>
      </c>
      <c r="I5" s="213" t="s">
        <v>41</v>
      </c>
      <c r="J5" s="217" t="s">
        <v>42</v>
      </c>
      <c r="K5" s="213" t="s">
        <v>11</v>
      </c>
      <c r="L5" s="217" t="s">
        <v>12</v>
      </c>
      <c r="M5" s="218" t="s">
        <v>13</v>
      </c>
    </row>
    <row r="6" spans="1:14" s="2" customFormat="1" ht="15">
      <c r="A6" s="225" t="s">
        <v>14</v>
      </c>
      <c r="B6" s="226">
        <v>3200</v>
      </c>
      <c r="C6" s="226">
        <v>17</v>
      </c>
      <c r="D6" s="227">
        <v>606</v>
      </c>
      <c r="E6" s="227">
        <v>23</v>
      </c>
      <c r="F6" s="226">
        <v>182</v>
      </c>
      <c r="G6" s="226">
        <v>1</v>
      </c>
      <c r="H6" s="228">
        <v>39</v>
      </c>
      <c r="I6" s="226">
        <v>127</v>
      </c>
      <c r="J6" s="226">
        <v>257</v>
      </c>
      <c r="K6" s="226">
        <v>101</v>
      </c>
      <c r="L6" s="226">
        <v>4</v>
      </c>
      <c r="M6" s="229">
        <f>SUM(H6:L6)</f>
        <v>528</v>
      </c>
      <c r="N6" s="241"/>
    </row>
    <row r="7" spans="1:14" s="2" customFormat="1" ht="15">
      <c r="A7" s="10" t="s">
        <v>15</v>
      </c>
      <c r="B7" s="11">
        <v>1923</v>
      </c>
      <c r="C7" s="11">
        <v>12</v>
      </c>
      <c r="D7" s="12">
        <v>99</v>
      </c>
      <c r="E7" s="12">
        <v>4</v>
      </c>
      <c r="F7" s="11">
        <v>90</v>
      </c>
      <c r="G7" s="11">
        <v>1</v>
      </c>
      <c r="H7" s="14">
        <v>24</v>
      </c>
      <c r="I7" s="11">
        <v>60</v>
      </c>
      <c r="J7" s="11">
        <v>71</v>
      </c>
      <c r="K7" s="11">
        <v>16</v>
      </c>
      <c r="L7" s="11">
        <v>1</v>
      </c>
      <c r="M7" s="230">
        <f>SUM(H7:L7)</f>
        <v>172</v>
      </c>
      <c r="N7" s="241"/>
    </row>
    <row r="8" spans="1:14" ht="15">
      <c r="A8" s="17" t="s">
        <v>16</v>
      </c>
      <c r="B8" s="11">
        <v>1370</v>
      </c>
      <c r="C8" s="11">
        <v>9</v>
      </c>
      <c r="D8" s="12">
        <v>88</v>
      </c>
      <c r="E8" s="12">
        <v>2</v>
      </c>
      <c r="F8" s="11">
        <v>50</v>
      </c>
      <c r="G8" s="11">
        <v>0</v>
      </c>
      <c r="H8" s="14">
        <v>10</v>
      </c>
      <c r="I8" s="11">
        <v>28</v>
      </c>
      <c r="J8" s="11">
        <v>49</v>
      </c>
      <c r="K8" s="11">
        <v>12</v>
      </c>
      <c r="L8" s="11">
        <v>0</v>
      </c>
      <c r="M8" s="230">
        <f>SUM(H8:L8)</f>
        <v>99</v>
      </c>
      <c r="N8" s="71"/>
    </row>
    <row r="9" spans="1:14" s="2" customFormat="1" ht="15">
      <c r="A9" s="18" t="s">
        <v>17</v>
      </c>
      <c r="B9" s="11">
        <v>1757</v>
      </c>
      <c r="C9" s="11">
        <v>10</v>
      </c>
      <c r="D9" s="12">
        <v>93</v>
      </c>
      <c r="E9" s="12">
        <v>3</v>
      </c>
      <c r="F9" s="11">
        <v>110</v>
      </c>
      <c r="G9" s="11">
        <v>1</v>
      </c>
      <c r="H9" s="14">
        <v>10</v>
      </c>
      <c r="I9" s="11">
        <v>23</v>
      </c>
      <c r="J9" s="11">
        <v>62</v>
      </c>
      <c r="K9" s="11">
        <v>66</v>
      </c>
      <c r="L9" s="11">
        <v>3</v>
      </c>
      <c r="M9" s="230">
        <f>SUM(H9:L9)</f>
        <v>164</v>
      </c>
      <c r="N9" s="241"/>
    </row>
    <row r="10" spans="1:14" s="2" customFormat="1" ht="15">
      <c r="A10" s="18" t="s">
        <v>18</v>
      </c>
      <c r="B10" s="11">
        <v>1513</v>
      </c>
      <c r="C10" s="11">
        <v>11</v>
      </c>
      <c r="D10" s="12">
        <v>130</v>
      </c>
      <c r="E10" s="12">
        <v>5</v>
      </c>
      <c r="F10" s="11">
        <v>84</v>
      </c>
      <c r="G10" s="11">
        <v>1</v>
      </c>
      <c r="H10" s="14">
        <v>11</v>
      </c>
      <c r="I10" s="11">
        <v>18</v>
      </c>
      <c r="J10" s="11">
        <v>78</v>
      </c>
      <c r="K10" s="11">
        <v>64</v>
      </c>
      <c r="L10" s="11">
        <v>3</v>
      </c>
      <c r="M10" s="230">
        <f>SUM(H10:L10)</f>
        <v>174</v>
      </c>
      <c r="N10" s="241"/>
    </row>
    <row r="11" spans="1:13" s="2" customFormat="1" ht="15">
      <c r="A11" s="18" t="s">
        <v>19</v>
      </c>
      <c r="B11" s="11" t="s">
        <v>20</v>
      </c>
      <c r="C11" s="11" t="s">
        <v>20</v>
      </c>
      <c r="D11" s="12" t="s">
        <v>20</v>
      </c>
      <c r="E11" s="12" t="s">
        <v>20</v>
      </c>
      <c r="F11" s="11">
        <v>104</v>
      </c>
      <c r="G11" s="11">
        <v>10</v>
      </c>
      <c r="H11" s="19" t="s">
        <v>20</v>
      </c>
      <c r="I11" s="11" t="s">
        <v>20</v>
      </c>
      <c r="J11" s="11" t="s">
        <v>21</v>
      </c>
      <c r="K11" s="11" t="s">
        <v>20</v>
      </c>
      <c r="L11" s="11" t="s">
        <v>20</v>
      </c>
      <c r="M11" s="230" t="s">
        <v>20</v>
      </c>
    </row>
    <row r="12" spans="1:14" s="2" customFormat="1" ht="27.75" customHeight="1" thickBot="1">
      <c r="A12" s="231" t="s">
        <v>45</v>
      </c>
      <c r="B12" s="232" t="s">
        <v>20</v>
      </c>
      <c r="C12" s="232" t="s">
        <v>20</v>
      </c>
      <c r="D12" s="233"/>
      <c r="E12" s="234"/>
      <c r="F12" s="234">
        <v>375</v>
      </c>
      <c r="G12" s="234">
        <f>43+12+56+8</f>
        <v>119</v>
      </c>
      <c r="H12" s="232" t="s">
        <v>20</v>
      </c>
      <c r="I12" s="232" t="s">
        <v>20</v>
      </c>
      <c r="J12" s="232" t="s">
        <v>20</v>
      </c>
      <c r="K12" s="232" t="s">
        <v>20</v>
      </c>
      <c r="L12" s="232" t="s">
        <v>20</v>
      </c>
      <c r="M12" s="235"/>
      <c r="N12" s="27"/>
    </row>
    <row r="13" spans="1:13" s="33" customFormat="1" ht="22.5" customHeight="1" thickBot="1">
      <c r="A13" s="219" t="s">
        <v>23</v>
      </c>
      <c r="B13" s="220">
        <f aca="true" t="shared" si="0" ref="B13:M13">SUM(B6:B12)</f>
        <v>9763</v>
      </c>
      <c r="C13" s="220">
        <f t="shared" si="0"/>
        <v>59</v>
      </c>
      <c r="D13" s="221">
        <f t="shared" si="0"/>
        <v>1016</v>
      </c>
      <c r="E13" s="222">
        <f t="shared" si="0"/>
        <v>37</v>
      </c>
      <c r="F13" s="220">
        <f t="shared" si="0"/>
        <v>995</v>
      </c>
      <c r="G13" s="220">
        <f t="shared" si="0"/>
        <v>133</v>
      </c>
      <c r="H13" s="220">
        <f t="shared" si="0"/>
        <v>94</v>
      </c>
      <c r="I13" s="220">
        <f t="shared" si="0"/>
        <v>256</v>
      </c>
      <c r="J13" s="223">
        <f t="shared" si="0"/>
        <v>517</v>
      </c>
      <c r="K13" s="220">
        <f t="shared" si="0"/>
        <v>259</v>
      </c>
      <c r="L13" s="220">
        <f t="shared" si="0"/>
        <v>11</v>
      </c>
      <c r="M13" s="224">
        <f t="shared" si="0"/>
        <v>1137</v>
      </c>
    </row>
    <row r="14" spans="1:13" s="2" customFormat="1" ht="15.75" thickBot="1">
      <c r="A14" s="275" t="s">
        <v>24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7"/>
    </row>
    <row r="15" spans="1:13" ht="15">
      <c r="A15" s="34" t="s">
        <v>25</v>
      </c>
      <c r="B15" s="35">
        <v>114</v>
      </c>
      <c r="C15" s="35">
        <v>1</v>
      </c>
      <c r="D15" s="36" t="s">
        <v>20</v>
      </c>
      <c r="E15" s="37" t="s">
        <v>20</v>
      </c>
      <c r="F15" s="35" t="s">
        <v>20</v>
      </c>
      <c r="G15" s="35" t="s">
        <v>20</v>
      </c>
      <c r="H15" s="38" t="s">
        <v>20</v>
      </c>
      <c r="I15" s="35" t="s">
        <v>20</v>
      </c>
      <c r="J15" s="35" t="s">
        <v>20</v>
      </c>
      <c r="K15" s="35" t="s">
        <v>20</v>
      </c>
      <c r="L15" s="39" t="s">
        <v>20</v>
      </c>
      <c r="M15" s="40" t="s">
        <v>20</v>
      </c>
    </row>
    <row r="16" spans="1:13" ht="29.25" customHeight="1">
      <c r="A16" s="97" t="s">
        <v>54</v>
      </c>
      <c r="B16" s="41">
        <v>73</v>
      </c>
      <c r="C16" s="41">
        <v>2</v>
      </c>
      <c r="D16" s="42" t="s">
        <v>20</v>
      </c>
      <c r="E16" s="43" t="s">
        <v>20</v>
      </c>
      <c r="F16" s="41" t="s">
        <v>20</v>
      </c>
      <c r="G16" s="41" t="s">
        <v>20</v>
      </c>
      <c r="H16" s="44" t="s">
        <v>20</v>
      </c>
      <c r="I16" s="41" t="s">
        <v>20</v>
      </c>
      <c r="J16" s="41" t="s">
        <v>20</v>
      </c>
      <c r="K16" s="41" t="s">
        <v>20</v>
      </c>
      <c r="L16" s="45" t="s">
        <v>20</v>
      </c>
      <c r="M16" s="46" t="s">
        <v>20</v>
      </c>
    </row>
    <row r="17" spans="1:13" ht="26.25" thickBot="1">
      <c r="A17" s="98" t="s">
        <v>53</v>
      </c>
      <c r="B17" s="47">
        <f>138+100+101+76</f>
        <v>415</v>
      </c>
      <c r="C17" s="47">
        <v>4</v>
      </c>
      <c r="D17" s="48" t="s">
        <v>20</v>
      </c>
      <c r="E17" s="49" t="s">
        <v>20</v>
      </c>
      <c r="F17" s="47" t="s">
        <v>20</v>
      </c>
      <c r="G17" s="47" t="s">
        <v>20</v>
      </c>
      <c r="H17" s="50" t="s">
        <v>20</v>
      </c>
      <c r="I17" s="47" t="s">
        <v>20</v>
      </c>
      <c r="J17" s="47" t="s">
        <v>20</v>
      </c>
      <c r="K17" s="47" t="s">
        <v>20</v>
      </c>
      <c r="L17" s="51" t="s">
        <v>20</v>
      </c>
      <c r="M17" s="52" t="s">
        <v>20</v>
      </c>
    </row>
    <row r="18" spans="1:13" s="56" customFormat="1" ht="15.75" thickBot="1">
      <c r="A18" s="28" t="s">
        <v>23</v>
      </c>
      <c r="B18" s="53">
        <f>SUM(B15:B17)</f>
        <v>602</v>
      </c>
      <c r="C18" s="54">
        <f>SUM(C15:C17)</f>
        <v>7</v>
      </c>
      <c r="D18" s="53">
        <f aca="true" t="shared" si="1" ref="D18:I18">SUM(D15:D17)</f>
        <v>0</v>
      </c>
      <c r="E18" s="54">
        <f t="shared" si="1"/>
        <v>0</v>
      </c>
      <c r="F18" s="53">
        <f t="shared" si="1"/>
        <v>0</v>
      </c>
      <c r="G18" s="54">
        <f t="shared" si="1"/>
        <v>0</v>
      </c>
      <c r="H18" s="53">
        <f t="shared" si="1"/>
        <v>0</v>
      </c>
      <c r="I18" s="54">
        <f t="shared" si="1"/>
        <v>0</v>
      </c>
      <c r="J18" s="53">
        <f>SUM(J15:J17)</f>
        <v>0</v>
      </c>
      <c r="K18" s="54">
        <f>SUM(K15:K17)</f>
        <v>0</v>
      </c>
      <c r="L18" s="53">
        <f>SUM(L15:L17)</f>
        <v>0</v>
      </c>
      <c r="M18" s="55">
        <f>SUM(M15:M17)</f>
        <v>0</v>
      </c>
    </row>
    <row r="19" spans="1:13" s="2" customFormat="1" ht="15.75" thickBot="1">
      <c r="A19" s="278" t="s">
        <v>26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80"/>
    </row>
    <row r="20" spans="1:13" ht="15">
      <c r="A20" s="86" t="s">
        <v>27</v>
      </c>
      <c r="B20" s="41" t="s">
        <v>20</v>
      </c>
      <c r="C20" s="41" t="s">
        <v>20</v>
      </c>
      <c r="D20" s="42">
        <v>50</v>
      </c>
      <c r="E20" s="43">
        <v>1</v>
      </c>
      <c r="F20" s="41" t="s">
        <v>20</v>
      </c>
      <c r="G20" s="41" t="s">
        <v>20</v>
      </c>
      <c r="H20" s="44" t="s">
        <v>20</v>
      </c>
      <c r="I20" s="41" t="s">
        <v>20</v>
      </c>
      <c r="J20" s="41" t="s">
        <v>20</v>
      </c>
      <c r="K20" s="41" t="s">
        <v>20</v>
      </c>
      <c r="L20" s="45" t="s">
        <v>20</v>
      </c>
      <c r="M20" s="57" t="s">
        <v>20</v>
      </c>
    </row>
    <row r="21" spans="1:13" ht="15">
      <c r="A21" s="86" t="s">
        <v>28</v>
      </c>
      <c r="B21" s="41" t="s">
        <v>20</v>
      </c>
      <c r="C21" s="41" t="s">
        <v>20</v>
      </c>
      <c r="D21" s="42">
        <v>102</v>
      </c>
      <c r="E21" s="43">
        <v>1</v>
      </c>
      <c r="F21" s="41" t="s">
        <v>20</v>
      </c>
      <c r="G21" s="41" t="s">
        <v>20</v>
      </c>
      <c r="H21" s="44" t="s">
        <v>20</v>
      </c>
      <c r="I21" s="41" t="s">
        <v>20</v>
      </c>
      <c r="J21" s="41" t="s">
        <v>20</v>
      </c>
      <c r="K21" s="41" t="s">
        <v>20</v>
      </c>
      <c r="L21" s="45" t="s">
        <v>20</v>
      </c>
      <c r="M21" s="46" t="s">
        <v>20</v>
      </c>
    </row>
    <row r="22" spans="1:13" ht="15.75" thickBot="1">
      <c r="A22" s="87" t="s">
        <v>29</v>
      </c>
      <c r="B22" s="47" t="s">
        <v>20</v>
      </c>
      <c r="C22" s="47" t="s">
        <v>20</v>
      </c>
      <c r="D22" s="48">
        <v>55</v>
      </c>
      <c r="E22" s="48">
        <v>1</v>
      </c>
      <c r="F22" s="47" t="s">
        <v>20</v>
      </c>
      <c r="G22" s="47" t="s">
        <v>20</v>
      </c>
      <c r="H22" s="50" t="s">
        <v>20</v>
      </c>
      <c r="I22" s="47" t="s">
        <v>20</v>
      </c>
      <c r="J22" s="47" t="s">
        <v>20</v>
      </c>
      <c r="K22" s="47" t="s">
        <v>20</v>
      </c>
      <c r="L22" s="51" t="s">
        <v>20</v>
      </c>
      <c r="M22" s="58" t="s">
        <v>20</v>
      </c>
    </row>
    <row r="23" spans="1:13" ht="15">
      <c r="A23" s="87" t="s">
        <v>30</v>
      </c>
      <c r="B23" s="47" t="s">
        <v>20</v>
      </c>
      <c r="C23" s="47" t="s">
        <v>20</v>
      </c>
      <c r="D23" s="48">
        <v>31</v>
      </c>
      <c r="E23" s="48">
        <v>1</v>
      </c>
      <c r="F23" s="47" t="s">
        <v>20</v>
      </c>
      <c r="G23" s="47" t="s">
        <v>20</v>
      </c>
      <c r="H23" s="50" t="s">
        <v>20</v>
      </c>
      <c r="I23" s="47" t="s">
        <v>20</v>
      </c>
      <c r="J23" s="47" t="s">
        <v>20</v>
      </c>
      <c r="K23" s="47" t="s">
        <v>20</v>
      </c>
      <c r="L23" s="51" t="s">
        <v>20</v>
      </c>
      <c r="M23" s="52" t="s">
        <v>20</v>
      </c>
    </row>
    <row r="24" spans="1:13" ht="15.75" thickBot="1">
      <c r="A24" s="87" t="s">
        <v>38</v>
      </c>
      <c r="B24" s="41">
        <v>0</v>
      </c>
      <c r="C24" s="41">
        <v>0</v>
      </c>
      <c r="D24" s="42">
        <v>10</v>
      </c>
      <c r="E24" s="42">
        <v>1</v>
      </c>
      <c r="F24" s="41">
        <v>0</v>
      </c>
      <c r="G24" s="41">
        <v>0</v>
      </c>
      <c r="H24" s="44">
        <v>0</v>
      </c>
      <c r="I24" s="41">
        <v>0</v>
      </c>
      <c r="J24" s="41">
        <v>0</v>
      </c>
      <c r="K24" s="41">
        <v>0</v>
      </c>
      <c r="L24" s="41">
        <v>0</v>
      </c>
      <c r="M24" s="59">
        <v>0</v>
      </c>
    </row>
    <row r="25" spans="1:13" s="56" customFormat="1" ht="15.75" thickBot="1">
      <c r="A25" s="60" t="s">
        <v>23</v>
      </c>
      <c r="B25" s="61">
        <f>SUM(B20:B23)</f>
        <v>0</v>
      </c>
      <c r="C25" s="62">
        <f>SUM(C20:C23)</f>
        <v>0</v>
      </c>
      <c r="D25" s="62">
        <f>SUM(D20:D24)</f>
        <v>248</v>
      </c>
      <c r="E25" s="63">
        <f>SUM(E20:E24)</f>
        <v>5</v>
      </c>
      <c r="F25" s="62">
        <f aca="true" t="shared" si="2" ref="F25:M25">SUM(F20:F23)</f>
        <v>0</v>
      </c>
      <c r="G25" s="62">
        <f t="shared" si="2"/>
        <v>0</v>
      </c>
      <c r="H25" s="63">
        <f t="shared" si="2"/>
        <v>0</v>
      </c>
      <c r="I25" s="62">
        <f t="shared" si="2"/>
        <v>0</v>
      </c>
      <c r="J25" s="63">
        <f t="shared" si="2"/>
        <v>0</v>
      </c>
      <c r="K25" s="62">
        <f t="shared" si="2"/>
        <v>0</v>
      </c>
      <c r="L25" s="64">
        <f t="shared" si="2"/>
        <v>0</v>
      </c>
      <c r="M25" s="65">
        <f t="shared" si="2"/>
        <v>0</v>
      </c>
    </row>
    <row r="26" spans="1:13" ht="15.75" thickBot="1">
      <c r="A26" s="66" t="s">
        <v>13</v>
      </c>
      <c r="B26" s="67">
        <f>B13+B18+B25</f>
        <v>10365</v>
      </c>
      <c r="C26" s="67">
        <f aca="true" t="shared" si="3" ref="C26:M26">C13+C18+C25</f>
        <v>66</v>
      </c>
      <c r="D26" s="67">
        <f t="shared" si="3"/>
        <v>1264</v>
      </c>
      <c r="E26" s="67">
        <f t="shared" si="3"/>
        <v>42</v>
      </c>
      <c r="F26" s="67">
        <f t="shared" si="3"/>
        <v>995</v>
      </c>
      <c r="G26" s="67">
        <f t="shared" si="3"/>
        <v>133</v>
      </c>
      <c r="H26" s="67">
        <f t="shared" si="3"/>
        <v>94</v>
      </c>
      <c r="I26" s="67">
        <f t="shared" si="3"/>
        <v>256</v>
      </c>
      <c r="J26" s="67">
        <f t="shared" si="3"/>
        <v>517</v>
      </c>
      <c r="K26" s="67">
        <f t="shared" si="3"/>
        <v>259</v>
      </c>
      <c r="L26" s="67">
        <f t="shared" si="3"/>
        <v>11</v>
      </c>
      <c r="M26" s="67">
        <f t="shared" si="3"/>
        <v>1137</v>
      </c>
    </row>
    <row r="27" spans="1:5" ht="15.75" thickBot="1">
      <c r="A27" s="83" t="s">
        <v>31</v>
      </c>
      <c r="B27" s="68">
        <v>34</v>
      </c>
      <c r="C27" s="69" t="s">
        <v>32</v>
      </c>
      <c r="D27" s="70"/>
      <c r="E27" s="70"/>
    </row>
    <row r="28" spans="1:13" ht="28.5" customHeight="1" thickBot="1">
      <c r="A28" s="83" t="s">
        <v>33</v>
      </c>
      <c r="B28" s="68">
        <v>66</v>
      </c>
      <c r="C28" s="308" t="s">
        <v>91</v>
      </c>
      <c r="D28" s="309"/>
      <c r="E28" s="310"/>
      <c r="F28" s="300" t="s">
        <v>46</v>
      </c>
      <c r="G28" s="301"/>
      <c r="H28" s="301"/>
      <c r="I28" s="301"/>
      <c r="J28" s="302"/>
      <c r="K28" s="313" t="s">
        <v>90</v>
      </c>
      <c r="L28" s="314"/>
      <c r="M28" s="315"/>
    </row>
    <row r="29" spans="1:13" ht="15.75" customHeight="1" thickBot="1">
      <c r="A29" s="83" t="s">
        <v>34</v>
      </c>
      <c r="B29" s="68">
        <v>898</v>
      </c>
      <c r="C29" s="244"/>
      <c r="D29" s="242"/>
      <c r="E29" s="243"/>
      <c r="F29" s="294" t="s">
        <v>72</v>
      </c>
      <c r="G29" s="295"/>
      <c r="H29" s="295"/>
      <c r="I29" s="296"/>
      <c r="J29" s="90">
        <v>9</v>
      </c>
      <c r="K29" s="237" t="s">
        <v>80</v>
      </c>
      <c r="L29" s="316" t="s">
        <v>81</v>
      </c>
      <c r="M29" s="317"/>
    </row>
    <row r="30" spans="1:13" ht="15.75" thickBot="1">
      <c r="A30" s="84" t="s">
        <v>35</v>
      </c>
      <c r="B30" s="74">
        <v>4</v>
      </c>
      <c r="F30" s="297" t="s">
        <v>77</v>
      </c>
      <c r="G30" s="298"/>
      <c r="H30" s="298"/>
      <c r="I30" s="299"/>
      <c r="J30" s="91">
        <v>366</v>
      </c>
      <c r="K30" s="238"/>
      <c r="L30" s="311" t="s">
        <v>82</v>
      </c>
      <c r="M30" s="312"/>
    </row>
    <row r="31" spans="1:13" ht="15.75" thickBot="1">
      <c r="A31" s="85" t="s">
        <v>36</v>
      </c>
      <c r="B31" s="68">
        <v>235</v>
      </c>
      <c r="C31" s="88">
        <f>B29+B30+B31</f>
        <v>1137</v>
      </c>
      <c r="F31" s="297" t="s">
        <v>48</v>
      </c>
      <c r="G31" s="298"/>
      <c r="H31" s="298"/>
      <c r="I31" s="299"/>
      <c r="J31" s="91">
        <f>43+12</f>
        <v>55</v>
      </c>
      <c r="K31" s="237" t="s">
        <v>83</v>
      </c>
      <c r="L31" s="316" t="s">
        <v>84</v>
      </c>
      <c r="M31" s="318"/>
    </row>
    <row r="32" spans="1:13" ht="15" thickBot="1">
      <c r="A32" s="73" t="s">
        <v>75</v>
      </c>
      <c r="F32" s="297" t="s">
        <v>49</v>
      </c>
      <c r="G32" s="298"/>
      <c r="H32" s="298"/>
      <c r="I32" s="299"/>
      <c r="J32" s="91">
        <v>56</v>
      </c>
      <c r="K32" s="238"/>
      <c r="L32" s="311" t="s">
        <v>81</v>
      </c>
      <c r="M32" s="312"/>
    </row>
    <row r="33" spans="1:13" ht="15" thickBot="1">
      <c r="A33" s="73" t="s">
        <v>76</v>
      </c>
      <c r="F33" s="305" t="s">
        <v>51</v>
      </c>
      <c r="G33" s="306"/>
      <c r="H33" s="306"/>
      <c r="I33" s="307"/>
      <c r="J33" s="92">
        <v>8</v>
      </c>
      <c r="K33" s="239" t="s">
        <v>85</v>
      </c>
      <c r="L33" s="319" t="s">
        <v>86</v>
      </c>
      <c r="M33" s="320"/>
    </row>
    <row r="34" spans="1:13" ht="15.75" thickBot="1">
      <c r="A34" s="73" t="s">
        <v>78</v>
      </c>
      <c r="F34" s="303" t="s">
        <v>50</v>
      </c>
      <c r="G34" s="304"/>
      <c r="H34" s="304"/>
      <c r="I34" s="304"/>
      <c r="J34" s="236">
        <f>SUM(J29:J33)</f>
        <v>494</v>
      </c>
      <c r="K34" s="237" t="s">
        <v>87</v>
      </c>
      <c r="L34" s="316" t="s">
        <v>88</v>
      </c>
      <c r="M34" s="318"/>
    </row>
    <row r="35" spans="1:13" ht="15" thickBot="1">
      <c r="A35" s="73" t="s">
        <v>79</v>
      </c>
      <c r="K35" s="240"/>
      <c r="L35" s="311" t="s">
        <v>89</v>
      </c>
      <c r="M35" s="312"/>
    </row>
  </sheetData>
  <mergeCells count="26">
    <mergeCell ref="L35:M35"/>
    <mergeCell ref="K28:M28"/>
    <mergeCell ref="L29:M29"/>
    <mergeCell ref="L30:M30"/>
    <mergeCell ref="L31:M31"/>
    <mergeCell ref="L32:M32"/>
    <mergeCell ref="L33:M33"/>
    <mergeCell ref="L34:M34"/>
    <mergeCell ref="A1:M1"/>
    <mergeCell ref="A2:M2"/>
    <mergeCell ref="A3:M3"/>
    <mergeCell ref="A4:A5"/>
    <mergeCell ref="B4:C4"/>
    <mergeCell ref="D4:E4"/>
    <mergeCell ref="F4:G4"/>
    <mergeCell ref="H4:M4"/>
    <mergeCell ref="A14:M14"/>
    <mergeCell ref="A19:M19"/>
    <mergeCell ref="F28:J28"/>
    <mergeCell ref="F29:I29"/>
    <mergeCell ref="C28:E28"/>
    <mergeCell ref="F33:I33"/>
    <mergeCell ref="F34:I34"/>
    <mergeCell ref="F30:I30"/>
    <mergeCell ref="F31:I31"/>
    <mergeCell ref="F32:I32"/>
  </mergeCells>
  <printOptions/>
  <pageMargins left="0.34" right="0.75" top="0.32" bottom="0.3" header="0.17" footer="0.17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3" sqref="A3:M3"/>
    </sheetView>
  </sheetViews>
  <sheetFormatPr defaultColWidth="9.140625" defaultRowHeight="12.75"/>
  <cols>
    <col min="1" max="1" width="47.57421875" style="73" customWidth="1"/>
    <col min="2" max="2" width="9.00390625" style="71" customWidth="1"/>
    <col min="3" max="3" width="9.28125" style="71" customWidth="1"/>
    <col min="4" max="4" width="9.140625" style="71" customWidth="1"/>
    <col min="5" max="5" width="9.57421875" style="71" customWidth="1"/>
    <col min="6" max="6" width="10.421875" style="71" customWidth="1"/>
    <col min="7" max="7" width="8.140625" style="71" customWidth="1"/>
    <col min="8" max="9" width="8.00390625" style="71" customWidth="1"/>
    <col min="10" max="10" width="7.8515625" style="71" customWidth="1"/>
    <col min="11" max="11" width="9.28125" style="71" customWidth="1"/>
    <col min="12" max="12" width="9.140625" style="71" customWidth="1"/>
    <col min="13" max="13" width="9.421875" style="72" customWidth="1"/>
    <col min="14" max="16384" width="9.140625" style="1" customWidth="1"/>
  </cols>
  <sheetData>
    <row r="1" spans="1:13" ht="15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15.75" thickBot="1">
      <c r="A2" s="282" t="s">
        <v>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5.75" thickBot="1">
      <c r="A3" s="283" t="s">
        <v>92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5"/>
    </row>
    <row r="4" spans="1:13" s="82" customFormat="1" ht="35.25" customHeight="1" thickBot="1">
      <c r="A4" s="286" t="s">
        <v>2</v>
      </c>
      <c r="B4" s="265" t="s">
        <v>3</v>
      </c>
      <c r="C4" s="266"/>
      <c r="D4" s="292" t="s">
        <v>74</v>
      </c>
      <c r="E4" s="293"/>
      <c r="F4" s="267" t="s">
        <v>5</v>
      </c>
      <c r="G4" s="268"/>
      <c r="H4" s="249" t="s">
        <v>71</v>
      </c>
      <c r="I4" s="250"/>
      <c r="J4" s="250"/>
      <c r="K4" s="250"/>
      <c r="L4" s="250"/>
      <c r="M4" s="251"/>
    </row>
    <row r="5" spans="1:13" s="81" customFormat="1" ht="39" thickBot="1">
      <c r="A5" s="287"/>
      <c r="B5" s="213" t="s">
        <v>6</v>
      </c>
      <c r="C5" s="214" t="s">
        <v>7</v>
      </c>
      <c r="D5" s="213" t="s">
        <v>6</v>
      </c>
      <c r="E5" s="214" t="s">
        <v>8</v>
      </c>
      <c r="F5" s="215" t="s">
        <v>9</v>
      </c>
      <c r="G5" s="215" t="s">
        <v>10</v>
      </c>
      <c r="H5" s="216" t="s">
        <v>40</v>
      </c>
      <c r="I5" s="213" t="s">
        <v>41</v>
      </c>
      <c r="J5" s="217" t="s">
        <v>42</v>
      </c>
      <c r="K5" s="213" t="s">
        <v>11</v>
      </c>
      <c r="L5" s="217" t="s">
        <v>12</v>
      </c>
      <c r="M5" s="218" t="s">
        <v>13</v>
      </c>
    </row>
    <row r="6" spans="1:14" s="2" customFormat="1" ht="15">
      <c r="A6" s="225" t="s">
        <v>14</v>
      </c>
      <c r="B6" s="226">
        <v>3200</v>
      </c>
      <c r="C6" s="226">
        <v>17</v>
      </c>
      <c r="D6" s="227">
        <v>606</v>
      </c>
      <c r="E6" s="227">
        <v>23</v>
      </c>
      <c r="F6" s="226">
        <v>179</v>
      </c>
      <c r="G6" s="226">
        <v>1</v>
      </c>
      <c r="H6" s="228">
        <f>18+23</f>
        <v>41</v>
      </c>
      <c r="I6" s="226">
        <f>89+2+40</f>
        <v>131</v>
      </c>
      <c r="J6" s="226">
        <f>226+31</f>
        <v>257</v>
      </c>
      <c r="K6" s="226">
        <f>102</f>
        <v>102</v>
      </c>
      <c r="L6" s="226">
        <v>4</v>
      </c>
      <c r="M6" s="229">
        <f>SUM(H6:L6)</f>
        <v>535</v>
      </c>
      <c r="N6" s="241"/>
    </row>
    <row r="7" spans="1:14" s="2" customFormat="1" ht="15">
      <c r="A7" s="10" t="s">
        <v>15</v>
      </c>
      <c r="B7" s="11">
        <v>1923</v>
      </c>
      <c r="C7" s="11">
        <v>12</v>
      </c>
      <c r="D7" s="12">
        <v>99</v>
      </c>
      <c r="E7" s="12">
        <v>4</v>
      </c>
      <c r="F7" s="11">
        <v>90</v>
      </c>
      <c r="G7" s="11">
        <v>0</v>
      </c>
      <c r="H7" s="14">
        <f>6+19</f>
        <v>25</v>
      </c>
      <c r="I7" s="11">
        <f>38+22</f>
        <v>60</v>
      </c>
      <c r="J7" s="11">
        <f>58+13</f>
        <v>71</v>
      </c>
      <c r="K7" s="11">
        <f>13+3</f>
        <v>16</v>
      </c>
      <c r="L7" s="11">
        <v>1</v>
      </c>
      <c r="M7" s="230">
        <f>SUM(H7:L7)</f>
        <v>173</v>
      </c>
      <c r="N7" s="241"/>
    </row>
    <row r="8" spans="1:14" ht="15">
      <c r="A8" s="17" t="s">
        <v>16</v>
      </c>
      <c r="B8" s="11">
        <v>1370</v>
      </c>
      <c r="C8" s="11">
        <v>9</v>
      </c>
      <c r="D8" s="12">
        <v>88</v>
      </c>
      <c r="E8" s="12">
        <v>2</v>
      </c>
      <c r="F8" s="11">
        <v>49</v>
      </c>
      <c r="G8" s="11">
        <v>0</v>
      </c>
      <c r="H8" s="14">
        <v>10</v>
      </c>
      <c r="I8" s="11">
        <v>30</v>
      </c>
      <c r="J8" s="11">
        <v>48</v>
      </c>
      <c r="K8" s="11">
        <v>12</v>
      </c>
      <c r="L8" s="11">
        <v>0</v>
      </c>
      <c r="M8" s="230">
        <f>SUM(H8:L8)</f>
        <v>100</v>
      </c>
      <c r="N8" s="71"/>
    </row>
    <row r="9" spans="1:14" s="2" customFormat="1" ht="15">
      <c r="A9" s="18" t="s">
        <v>17</v>
      </c>
      <c r="B9" s="11">
        <v>1757</v>
      </c>
      <c r="C9" s="11">
        <v>10</v>
      </c>
      <c r="D9" s="12">
        <v>93</v>
      </c>
      <c r="E9" s="12">
        <v>3</v>
      </c>
      <c r="F9" s="11">
        <v>109</v>
      </c>
      <c r="G9" s="11">
        <v>1</v>
      </c>
      <c r="H9" s="14">
        <v>12</v>
      </c>
      <c r="I9" s="11">
        <f>13+6</f>
        <v>19</v>
      </c>
      <c r="J9" s="11">
        <f>67+11</f>
        <v>78</v>
      </c>
      <c r="K9" s="11">
        <f>55+9</f>
        <v>64</v>
      </c>
      <c r="L9" s="11">
        <v>3</v>
      </c>
      <c r="M9" s="230">
        <f>SUM(H9:L9)</f>
        <v>176</v>
      </c>
      <c r="N9" s="241"/>
    </row>
    <row r="10" spans="1:14" s="2" customFormat="1" ht="15">
      <c r="A10" s="18" t="s">
        <v>18</v>
      </c>
      <c r="B10" s="11">
        <v>1513</v>
      </c>
      <c r="C10" s="11">
        <v>11</v>
      </c>
      <c r="D10" s="12">
        <v>130</v>
      </c>
      <c r="E10" s="12">
        <v>5</v>
      </c>
      <c r="F10" s="11">
        <v>85</v>
      </c>
      <c r="G10" s="11">
        <v>0</v>
      </c>
      <c r="H10" s="14">
        <v>10</v>
      </c>
      <c r="I10" s="11">
        <v>23</v>
      </c>
      <c r="J10" s="11">
        <v>62</v>
      </c>
      <c r="K10" s="11">
        <v>66</v>
      </c>
      <c r="L10" s="11">
        <v>3</v>
      </c>
      <c r="M10" s="230">
        <f>SUM(H10:L10)</f>
        <v>164</v>
      </c>
      <c r="N10" s="241"/>
    </row>
    <row r="11" spans="1:13" s="2" customFormat="1" ht="15">
      <c r="A11" s="18" t="s">
        <v>19</v>
      </c>
      <c r="B11" s="11" t="s">
        <v>20</v>
      </c>
      <c r="C11" s="11" t="s">
        <v>20</v>
      </c>
      <c r="D11" s="12" t="s">
        <v>20</v>
      </c>
      <c r="E11" s="12" t="s">
        <v>20</v>
      </c>
      <c r="F11" s="11">
        <v>104</v>
      </c>
      <c r="G11" s="11">
        <v>11</v>
      </c>
      <c r="H11" s="19" t="s">
        <v>20</v>
      </c>
      <c r="I11" s="11" t="s">
        <v>20</v>
      </c>
      <c r="J11" s="11" t="s">
        <v>21</v>
      </c>
      <c r="K11" s="11" t="s">
        <v>20</v>
      </c>
      <c r="L11" s="11" t="s">
        <v>20</v>
      </c>
      <c r="M11" s="230" t="s">
        <v>20</v>
      </c>
    </row>
    <row r="12" spans="1:14" s="2" customFormat="1" ht="27.75" customHeight="1" thickBot="1">
      <c r="A12" s="231" t="s">
        <v>73</v>
      </c>
      <c r="B12" s="232" t="s">
        <v>20</v>
      </c>
      <c r="C12" s="232" t="s">
        <v>20</v>
      </c>
      <c r="D12" s="233"/>
      <c r="E12" s="234"/>
      <c r="F12" s="234">
        <v>375</v>
      </c>
      <c r="G12" s="234">
        <f>12+43+9+60</f>
        <v>124</v>
      </c>
      <c r="H12" s="232"/>
      <c r="I12" s="232" t="s">
        <v>20</v>
      </c>
      <c r="J12" s="232" t="s">
        <v>20</v>
      </c>
      <c r="K12" s="232" t="s">
        <v>20</v>
      </c>
      <c r="L12" s="232" t="s">
        <v>20</v>
      </c>
      <c r="M12" s="235"/>
      <c r="N12" s="27"/>
    </row>
    <row r="13" spans="1:13" s="33" customFormat="1" ht="22.5" customHeight="1" thickBot="1">
      <c r="A13" s="219" t="s">
        <v>23</v>
      </c>
      <c r="B13" s="220">
        <f aca="true" t="shared" si="0" ref="B13:M13">SUM(B6:B12)</f>
        <v>9763</v>
      </c>
      <c r="C13" s="220">
        <f t="shared" si="0"/>
        <v>59</v>
      </c>
      <c r="D13" s="221">
        <f t="shared" si="0"/>
        <v>1016</v>
      </c>
      <c r="E13" s="222">
        <f t="shared" si="0"/>
        <v>37</v>
      </c>
      <c r="F13" s="220">
        <f t="shared" si="0"/>
        <v>991</v>
      </c>
      <c r="G13" s="220">
        <f t="shared" si="0"/>
        <v>137</v>
      </c>
      <c r="H13" s="220">
        <f t="shared" si="0"/>
        <v>98</v>
      </c>
      <c r="I13" s="220">
        <f t="shared" si="0"/>
        <v>263</v>
      </c>
      <c r="J13" s="223">
        <f t="shared" si="0"/>
        <v>516</v>
      </c>
      <c r="K13" s="220">
        <f t="shared" si="0"/>
        <v>260</v>
      </c>
      <c r="L13" s="220">
        <f t="shared" si="0"/>
        <v>11</v>
      </c>
      <c r="M13" s="224">
        <f t="shared" si="0"/>
        <v>1148</v>
      </c>
    </row>
    <row r="14" spans="1:13" s="2" customFormat="1" ht="15.75" thickBot="1">
      <c r="A14" s="275" t="s">
        <v>24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7"/>
    </row>
    <row r="15" spans="1:13" ht="15">
      <c r="A15" s="34" t="s">
        <v>25</v>
      </c>
      <c r="B15" s="35">
        <v>114</v>
      </c>
      <c r="C15" s="35">
        <v>1</v>
      </c>
      <c r="D15" s="36" t="s">
        <v>20</v>
      </c>
      <c r="E15" s="37" t="s">
        <v>20</v>
      </c>
      <c r="F15" s="35" t="s">
        <v>20</v>
      </c>
      <c r="G15" s="35" t="s">
        <v>20</v>
      </c>
      <c r="H15" s="38" t="s">
        <v>20</v>
      </c>
      <c r="I15" s="35" t="s">
        <v>20</v>
      </c>
      <c r="J15" s="35" t="s">
        <v>20</v>
      </c>
      <c r="K15" s="35" t="s">
        <v>20</v>
      </c>
      <c r="L15" s="39" t="s">
        <v>20</v>
      </c>
      <c r="M15" s="40" t="s">
        <v>20</v>
      </c>
    </row>
    <row r="16" spans="1:13" ht="29.25" customHeight="1">
      <c r="A16" s="97" t="s">
        <v>93</v>
      </c>
      <c r="B16" s="41">
        <v>0</v>
      </c>
      <c r="C16" s="41">
        <v>0</v>
      </c>
      <c r="D16" s="42" t="s">
        <v>20</v>
      </c>
      <c r="E16" s="43" t="s">
        <v>20</v>
      </c>
      <c r="F16" s="41" t="s">
        <v>20</v>
      </c>
      <c r="G16" s="41" t="s">
        <v>20</v>
      </c>
      <c r="H16" s="44" t="s">
        <v>20</v>
      </c>
      <c r="I16" s="41" t="s">
        <v>20</v>
      </c>
      <c r="J16" s="41" t="s">
        <v>20</v>
      </c>
      <c r="K16" s="41" t="s">
        <v>20</v>
      </c>
      <c r="L16" s="45" t="s">
        <v>20</v>
      </c>
      <c r="M16" s="46" t="s">
        <v>20</v>
      </c>
    </row>
    <row r="17" spans="1:13" ht="26.25" thickBot="1">
      <c r="A17" s="98" t="s">
        <v>53</v>
      </c>
      <c r="B17" s="47">
        <f>138+100+101+76</f>
        <v>415</v>
      </c>
      <c r="C17" s="47">
        <v>4</v>
      </c>
      <c r="D17" s="48" t="s">
        <v>20</v>
      </c>
      <c r="E17" s="49" t="s">
        <v>20</v>
      </c>
      <c r="F17" s="47" t="s">
        <v>20</v>
      </c>
      <c r="G17" s="47" t="s">
        <v>20</v>
      </c>
      <c r="H17" s="50" t="s">
        <v>20</v>
      </c>
      <c r="I17" s="47" t="s">
        <v>20</v>
      </c>
      <c r="J17" s="47" t="s">
        <v>20</v>
      </c>
      <c r="K17" s="47" t="s">
        <v>20</v>
      </c>
      <c r="L17" s="51" t="s">
        <v>20</v>
      </c>
      <c r="M17" s="52" t="s">
        <v>20</v>
      </c>
    </row>
    <row r="18" spans="1:13" s="56" customFormat="1" ht="15.75" thickBot="1">
      <c r="A18" s="28" t="s">
        <v>23</v>
      </c>
      <c r="B18" s="53">
        <f>SUM(B15:B17)</f>
        <v>529</v>
      </c>
      <c r="C18" s="54">
        <f>SUM(C15:C17)</f>
        <v>5</v>
      </c>
      <c r="D18" s="53">
        <f aca="true" t="shared" si="1" ref="D18:I18">SUM(D15:D17)</f>
        <v>0</v>
      </c>
      <c r="E18" s="54">
        <f t="shared" si="1"/>
        <v>0</v>
      </c>
      <c r="F18" s="53">
        <f t="shared" si="1"/>
        <v>0</v>
      </c>
      <c r="G18" s="54">
        <f t="shared" si="1"/>
        <v>0</v>
      </c>
      <c r="H18" s="53">
        <f t="shared" si="1"/>
        <v>0</v>
      </c>
      <c r="I18" s="54">
        <f t="shared" si="1"/>
        <v>0</v>
      </c>
      <c r="J18" s="53">
        <f>SUM(J15:J17)</f>
        <v>0</v>
      </c>
      <c r="K18" s="54">
        <f>SUM(K15:K17)</f>
        <v>0</v>
      </c>
      <c r="L18" s="53">
        <f>SUM(L15:L17)</f>
        <v>0</v>
      </c>
      <c r="M18" s="55">
        <f>SUM(M15:M17)</f>
        <v>0</v>
      </c>
    </row>
    <row r="19" spans="1:13" s="2" customFormat="1" ht="15.75" thickBot="1">
      <c r="A19" s="278" t="s">
        <v>26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80"/>
    </row>
    <row r="20" spans="1:13" ht="15">
      <c r="A20" s="86" t="s">
        <v>27</v>
      </c>
      <c r="B20" s="41" t="s">
        <v>20</v>
      </c>
      <c r="C20" s="41" t="s">
        <v>20</v>
      </c>
      <c r="D20" s="42">
        <v>50</v>
      </c>
      <c r="E20" s="43">
        <v>1</v>
      </c>
      <c r="F20" s="41" t="s">
        <v>20</v>
      </c>
      <c r="G20" s="41" t="s">
        <v>20</v>
      </c>
      <c r="H20" s="44" t="s">
        <v>20</v>
      </c>
      <c r="I20" s="41" t="s">
        <v>20</v>
      </c>
      <c r="J20" s="41" t="s">
        <v>20</v>
      </c>
      <c r="K20" s="41" t="s">
        <v>20</v>
      </c>
      <c r="L20" s="45" t="s">
        <v>20</v>
      </c>
      <c r="M20" s="57" t="s">
        <v>20</v>
      </c>
    </row>
    <row r="21" spans="1:13" ht="15">
      <c r="A21" s="86" t="s">
        <v>28</v>
      </c>
      <c r="B21" s="41" t="s">
        <v>20</v>
      </c>
      <c r="C21" s="41" t="s">
        <v>20</v>
      </c>
      <c r="D21" s="42">
        <v>102</v>
      </c>
      <c r="E21" s="43">
        <v>1</v>
      </c>
      <c r="F21" s="41" t="s">
        <v>20</v>
      </c>
      <c r="G21" s="41" t="s">
        <v>20</v>
      </c>
      <c r="H21" s="44" t="s">
        <v>20</v>
      </c>
      <c r="I21" s="41" t="s">
        <v>20</v>
      </c>
      <c r="J21" s="41" t="s">
        <v>20</v>
      </c>
      <c r="K21" s="41" t="s">
        <v>20</v>
      </c>
      <c r="L21" s="45" t="s">
        <v>20</v>
      </c>
      <c r="M21" s="46" t="s">
        <v>20</v>
      </c>
    </row>
    <row r="22" spans="1:13" ht="15.75" thickBot="1">
      <c r="A22" s="87" t="s">
        <v>29</v>
      </c>
      <c r="B22" s="47" t="s">
        <v>20</v>
      </c>
      <c r="C22" s="47" t="s">
        <v>20</v>
      </c>
      <c r="D22" s="48">
        <v>55</v>
      </c>
      <c r="E22" s="48">
        <v>1</v>
      </c>
      <c r="F22" s="47" t="s">
        <v>20</v>
      </c>
      <c r="G22" s="47" t="s">
        <v>20</v>
      </c>
      <c r="H22" s="50" t="s">
        <v>20</v>
      </c>
      <c r="I22" s="47" t="s">
        <v>20</v>
      </c>
      <c r="J22" s="47" t="s">
        <v>20</v>
      </c>
      <c r="K22" s="47" t="s">
        <v>20</v>
      </c>
      <c r="L22" s="51" t="s">
        <v>20</v>
      </c>
      <c r="M22" s="58" t="s">
        <v>20</v>
      </c>
    </row>
    <row r="23" spans="1:13" ht="15">
      <c r="A23" s="87" t="s">
        <v>30</v>
      </c>
      <c r="B23" s="47" t="s">
        <v>20</v>
      </c>
      <c r="C23" s="47" t="s">
        <v>20</v>
      </c>
      <c r="D23" s="48">
        <v>31</v>
      </c>
      <c r="E23" s="48">
        <v>1</v>
      </c>
      <c r="F23" s="47" t="s">
        <v>20</v>
      </c>
      <c r="G23" s="47" t="s">
        <v>20</v>
      </c>
      <c r="H23" s="50" t="s">
        <v>20</v>
      </c>
      <c r="I23" s="47" t="s">
        <v>20</v>
      </c>
      <c r="J23" s="47" t="s">
        <v>20</v>
      </c>
      <c r="K23" s="47" t="s">
        <v>20</v>
      </c>
      <c r="L23" s="51" t="s">
        <v>20</v>
      </c>
      <c r="M23" s="52" t="s">
        <v>20</v>
      </c>
    </row>
    <row r="24" spans="1:13" ht="15.75" thickBot="1">
      <c r="A24" s="87" t="s">
        <v>38</v>
      </c>
      <c r="B24" s="41">
        <v>0</v>
      </c>
      <c r="C24" s="41">
        <v>0</v>
      </c>
      <c r="D24" s="42">
        <v>10</v>
      </c>
      <c r="E24" s="42">
        <v>1</v>
      </c>
      <c r="F24" s="41">
        <v>0</v>
      </c>
      <c r="G24" s="41">
        <v>0</v>
      </c>
      <c r="H24" s="44">
        <v>0</v>
      </c>
      <c r="I24" s="41">
        <v>0</v>
      </c>
      <c r="J24" s="41">
        <v>0</v>
      </c>
      <c r="K24" s="41">
        <v>0</v>
      </c>
      <c r="L24" s="41">
        <v>0</v>
      </c>
      <c r="M24" s="59">
        <v>0</v>
      </c>
    </row>
    <row r="25" spans="1:13" s="56" customFormat="1" ht="15.75" thickBot="1">
      <c r="A25" s="60" t="s">
        <v>23</v>
      </c>
      <c r="B25" s="61">
        <f>SUM(B20:B23)</f>
        <v>0</v>
      </c>
      <c r="C25" s="62">
        <f>SUM(C20:C23)</f>
        <v>0</v>
      </c>
      <c r="D25" s="62">
        <f>SUM(D20:D24)</f>
        <v>248</v>
      </c>
      <c r="E25" s="63">
        <f>SUM(E20:E24)</f>
        <v>5</v>
      </c>
      <c r="F25" s="62">
        <f aca="true" t="shared" si="2" ref="F25:M25">SUM(F20:F23)</f>
        <v>0</v>
      </c>
      <c r="G25" s="62">
        <f t="shared" si="2"/>
        <v>0</v>
      </c>
      <c r="H25" s="63">
        <f t="shared" si="2"/>
        <v>0</v>
      </c>
      <c r="I25" s="62">
        <f t="shared" si="2"/>
        <v>0</v>
      </c>
      <c r="J25" s="63">
        <f t="shared" si="2"/>
        <v>0</v>
      </c>
      <c r="K25" s="62">
        <f t="shared" si="2"/>
        <v>0</v>
      </c>
      <c r="L25" s="64">
        <f t="shared" si="2"/>
        <v>0</v>
      </c>
      <c r="M25" s="65">
        <f t="shared" si="2"/>
        <v>0</v>
      </c>
    </row>
    <row r="26" spans="1:13" ht="15.75" thickBot="1">
      <c r="A26" s="66" t="s">
        <v>13</v>
      </c>
      <c r="B26" s="67">
        <f>B13+B18+B25</f>
        <v>10292</v>
      </c>
      <c r="C26" s="67">
        <f aca="true" t="shared" si="3" ref="C26:M26">C13+C18+C25</f>
        <v>64</v>
      </c>
      <c r="D26" s="67">
        <f t="shared" si="3"/>
        <v>1264</v>
      </c>
      <c r="E26" s="67">
        <f t="shared" si="3"/>
        <v>42</v>
      </c>
      <c r="F26" s="67">
        <f t="shared" si="3"/>
        <v>991</v>
      </c>
      <c r="G26" s="67">
        <f t="shared" si="3"/>
        <v>137</v>
      </c>
      <c r="H26" s="67">
        <f t="shared" si="3"/>
        <v>98</v>
      </c>
      <c r="I26" s="67">
        <f t="shared" si="3"/>
        <v>263</v>
      </c>
      <c r="J26" s="67">
        <f t="shared" si="3"/>
        <v>516</v>
      </c>
      <c r="K26" s="67">
        <f t="shared" si="3"/>
        <v>260</v>
      </c>
      <c r="L26" s="67">
        <f t="shared" si="3"/>
        <v>11</v>
      </c>
      <c r="M26" s="67">
        <f t="shared" si="3"/>
        <v>1148</v>
      </c>
    </row>
    <row r="27" spans="1:5" ht="15.75" thickBot="1">
      <c r="A27" s="83" t="s">
        <v>31</v>
      </c>
      <c r="B27" s="68">
        <v>34</v>
      </c>
      <c r="C27" s="69" t="s">
        <v>32</v>
      </c>
      <c r="D27" s="70"/>
      <c r="E27" s="70"/>
    </row>
    <row r="28" spans="1:13" ht="28.5" customHeight="1" thickBot="1">
      <c r="A28" s="83" t="s">
        <v>33</v>
      </c>
      <c r="B28" s="68">
        <v>64</v>
      </c>
      <c r="C28" s="308" t="s">
        <v>94</v>
      </c>
      <c r="D28" s="309"/>
      <c r="E28" s="310"/>
      <c r="F28" s="300" t="s">
        <v>46</v>
      </c>
      <c r="G28" s="301"/>
      <c r="H28" s="301"/>
      <c r="I28" s="301"/>
      <c r="J28" s="302"/>
      <c r="K28" s="313" t="s">
        <v>90</v>
      </c>
      <c r="L28" s="314"/>
      <c r="M28" s="315"/>
    </row>
    <row r="29" spans="1:13" ht="15.75" customHeight="1" thickBot="1">
      <c r="A29" s="83" t="s">
        <v>34</v>
      </c>
      <c r="B29" s="68">
        <v>894</v>
      </c>
      <c r="C29" s="244"/>
      <c r="D29" s="242"/>
      <c r="E29" s="243"/>
      <c r="F29" s="294" t="s">
        <v>72</v>
      </c>
      <c r="G29" s="295"/>
      <c r="H29" s="295"/>
      <c r="I29" s="296"/>
      <c r="J29" s="90">
        <v>9</v>
      </c>
      <c r="K29" s="237" t="s">
        <v>80</v>
      </c>
      <c r="L29" s="316" t="s">
        <v>81</v>
      </c>
      <c r="M29" s="317"/>
    </row>
    <row r="30" spans="1:13" ht="15.75" thickBot="1">
      <c r="A30" s="84" t="s">
        <v>35</v>
      </c>
      <c r="B30" s="74">
        <v>4</v>
      </c>
      <c r="F30" s="297" t="s">
        <v>77</v>
      </c>
      <c r="G30" s="298"/>
      <c r="H30" s="298"/>
      <c r="I30" s="299"/>
      <c r="J30" s="91">
        <v>366</v>
      </c>
      <c r="K30" s="238"/>
      <c r="L30" s="311" t="s">
        <v>82</v>
      </c>
      <c r="M30" s="312"/>
    </row>
    <row r="31" spans="1:13" ht="15.75" thickBot="1">
      <c r="A31" s="85" t="s">
        <v>36</v>
      </c>
      <c r="B31" s="68">
        <v>250</v>
      </c>
      <c r="C31" s="88">
        <f>B29+B30+B31</f>
        <v>1148</v>
      </c>
      <c r="F31" s="297" t="s">
        <v>48</v>
      </c>
      <c r="G31" s="298"/>
      <c r="H31" s="298"/>
      <c r="I31" s="299"/>
      <c r="J31" s="91">
        <f>12+43</f>
        <v>55</v>
      </c>
      <c r="K31" s="237" t="s">
        <v>83</v>
      </c>
      <c r="L31" s="316" t="s">
        <v>84</v>
      </c>
      <c r="M31" s="318"/>
    </row>
    <row r="32" spans="1:13" ht="15" thickBot="1">
      <c r="A32" s="73" t="s">
        <v>75</v>
      </c>
      <c r="F32" s="297" t="s">
        <v>49</v>
      </c>
      <c r="G32" s="298"/>
      <c r="H32" s="298"/>
      <c r="I32" s="299"/>
      <c r="J32" s="91">
        <v>60</v>
      </c>
      <c r="K32" s="238"/>
      <c r="L32" s="311" t="s">
        <v>81</v>
      </c>
      <c r="M32" s="312"/>
    </row>
    <row r="33" spans="1:13" ht="15" thickBot="1">
      <c r="A33" s="73" t="s">
        <v>76</v>
      </c>
      <c r="F33" s="305" t="s">
        <v>51</v>
      </c>
      <c r="G33" s="306"/>
      <c r="H33" s="306"/>
      <c r="I33" s="307"/>
      <c r="J33" s="92">
        <v>9</v>
      </c>
      <c r="K33" s="239" t="s">
        <v>85</v>
      </c>
      <c r="L33" s="319" t="s">
        <v>86</v>
      </c>
      <c r="M33" s="320"/>
    </row>
    <row r="34" spans="1:13" ht="15.75" thickBot="1">
      <c r="A34" s="73" t="s">
        <v>78</v>
      </c>
      <c r="F34" s="303" t="s">
        <v>50</v>
      </c>
      <c r="G34" s="304"/>
      <c r="H34" s="304"/>
      <c r="I34" s="304"/>
      <c r="J34" s="236">
        <f>SUM(J29:J33)</f>
        <v>499</v>
      </c>
      <c r="K34" s="237" t="s">
        <v>87</v>
      </c>
      <c r="L34" s="316" t="s">
        <v>88</v>
      </c>
      <c r="M34" s="318"/>
    </row>
    <row r="35" spans="1:13" ht="15" thickBot="1">
      <c r="A35" s="73" t="s">
        <v>79</v>
      </c>
      <c r="K35" s="240"/>
      <c r="L35" s="311" t="s">
        <v>89</v>
      </c>
      <c r="M35" s="312"/>
    </row>
  </sheetData>
  <mergeCells count="26">
    <mergeCell ref="A1:M1"/>
    <mergeCell ref="A2:M2"/>
    <mergeCell ref="A3:M3"/>
    <mergeCell ref="A4:A5"/>
    <mergeCell ref="B4:C4"/>
    <mergeCell ref="D4:E4"/>
    <mergeCell ref="F4:G4"/>
    <mergeCell ref="H4:M4"/>
    <mergeCell ref="A14:M14"/>
    <mergeCell ref="A19:M19"/>
    <mergeCell ref="C28:E28"/>
    <mergeCell ref="F28:J28"/>
    <mergeCell ref="K28:M28"/>
    <mergeCell ref="F29:I29"/>
    <mergeCell ref="L29:M29"/>
    <mergeCell ref="F30:I30"/>
    <mergeCell ref="L30:M30"/>
    <mergeCell ref="F31:I31"/>
    <mergeCell ref="L31:M31"/>
    <mergeCell ref="F32:I32"/>
    <mergeCell ref="L32:M32"/>
    <mergeCell ref="L35:M35"/>
    <mergeCell ref="F33:I33"/>
    <mergeCell ref="L33:M33"/>
    <mergeCell ref="F34:I34"/>
    <mergeCell ref="L34:M34"/>
  </mergeCells>
  <printOptions/>
  <pageMargins left="0.35" right="0.2" top="0.2" bottom="0.25" header="0.17" footer="0.17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.</cp:lastModifiedBy>
  <cp:lastPrinted>2006-01-06T17:49:22Z</cp:lastPrinted>
  <dcterms:created xsi:type="dcterms:W3CDTF">2005-07-28T14:35:18Z</dcterms:created>
  <dcterms:modified xsi:type="dcterms:W3CDTF">2006-01-06T17:58:04Z</dcterms:modified>
  <cp:category/>
  <cp:version/>
  <cp:contentType/>
  <cp:contentStatus/>
</cp:coreProperties>
</file>